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40" windowWidth="15570" windowHeight="7365" activeTab="2"/>
  </bookViews>
  <sheets>
    <sheet name="Instructions" sheetId="3" r:id="rId1"/>
    <sheet name="Guidance" sheetId="7" r:id="rId2"/>
    <sheet name="Rent Roll-Current" sheetId="2" r:id="rId3"/>
    <sheet name="Rent Roll-Proposed" sheetId="10" r:id="rId4"/>
    <sheet name="Sample Rent Roll" sheetId="6" r:id="rId5"/>
    <sheet name="Rental Income Calc Worksheet" sheetId="9" r:id="rId6"/>
    <sheet name="Sheet1" sheetId="8" r:id="rId7"/>
  </sheets>
  <externalReferences>
    <externalReference r:id="rId8"/>
    <externalReference r:id="rId9"/>
  </externalReferences>
  <definedNames>
    <definedName name="a" localSheetId="3">#REF!</definedName>
    <definedName name="a" localSheetId="4">#REF!</definedName>
    <definedName name="a">#REF!</definedName>
    <definedName name="Accrual_Loan_Begin" localSheetId="3">[1]Cashflow!#REF!</definedName>
    <definedName name="Accrual_Loan_Begin" localSheetId="4">[1]Cashflow!#REF!</definedName>
    <definedName name="Accrual_Loan_Begin">[1]Cashflow!#REF!</definedName>
    <definedName name="Amortize1_Range" localSheetId="3">[1]Cashflow!#REF!</definedName>
    <definedName name="Amortize1_Range" localSheetId="4">[1]Cashflow!#REF!</definedName>
    <definedName name="Amortize1_Range">[1]Cashflow!#REF!</definedName>
    <definedName name="Amortize3rd_Mtg_Range" localSheetId="3">[1]Cashflow!#REF!</definedName>
    <definedName name="Amortize3rd_Mtg_Range">[1]Cashflow!#REF!</definedName>
    <definedName name="b" localSheetId="3">#REF!</definedName>
    <definedName name="b">#REF!</definedName>
    <definedName name="ca" localSheetId="3">#REF!</definedName>
    <definedName name="ca">#REF!</definedName>
    <definedName name="Contingent_3rd_Mtg" localSheetId="3">[1]Cashflow!#REF!</definedName>
    <definedName name="Contingent_3rd_Mtg">[1]Cashflow!#REF!</definedName>
    <definedName name="Contingent1_Range" localSheetId="3">[1]Cashflow!#REF!</definedName>
    <definedName name="Contingent1_Range">[1]Cashflow!#REF!</definedName>
    <definedName name="Contingent3rd_Mtg_Range" localSheetId="3">[1]Cashflow!#REF!</definedName>
    <definedName name="Contingent3rd_Mtg_Range">[1]Cashflow!#REF!</definedName>
    <definedName name="D" localSheetId="3">#REF!</definedName>
    <definedName name="D">#REF!</definedName>
    <definedName name="E" localSheetId="3">#REF!</definedName>
    <definedName name="E">#REF!</definedName>
    <definedName name="_xlnm.Print_Area" localSheetId="1">Guidance!$A$1:$K$21</definedName>
    <definedName name="_xlnm.Print_Area" localSheetId="0">Instructions!$A$1:$H$42</definedName>
    <definedName name="_xlnm.Print_Area" localSheetId="2">'Rent Roll-Current'!$A$14:$Z$230</definedName>
    <definedName name="_xlnm.Print_Area" localSheetId="3">'Rent Roll-Proposed'!$A$14:$Z$230</definedName>
    <definedName name="_xlnm.Print_Area" localSheetId="5">'Rental Income Calc Worksheet'!$A$1:$T$77</definedName>
    <definedName name="_xlnm.Print_Area" localSheetId="4">'Sample Rent Roll'!$A$1:$Z$29</definedName>
    <definedName name="_xlnm.Print_Titles" localSheetId="2">'Rent Roll-Current'!$1:$13</definedName>
    <definedName name="_xlnm.Print_Titles" localSheetId="3">'Rent Roll-Proposed'!$1:$13</definedName>
    <definedName name="_xlnm.Print_Titles" localSheetId="5">'Rental Income Calc Worksheet'!$1:$8</definedName>
    <definedName name="_xlnm.Print_Titles" localSheetId="4">'Sample Rent Roll'!$1:$13</definedName>
    <definedName name="units">'[2]Ap. Sect. A-I'!$V$225</definedName>
  </definedNames>
  <calcPr calcId="145621"/>
</workbook>
</file>

<file path=xl/calcChain.xml><?xml version="1.0" encoding="utf-8"?>
<calcChain xmlns="http://schemas.openxmlformats.org/spreadsheetml/2006/main">
  <c r="D4" i="10" l="1"/>
  <c r="D3" i="10"/>
  <c r="R228" i="10"/>
  <c r="X230" i="10"/>
  <c r="W230" i="10"/>
  <c r="X229" i="10"/>
  <c r="W229" i="10"/>
  <c r="G229" i="10"/>
  <c r="G230" i="10" s="1"/>
  <c r="D229" i="10"/>
  <c r="D230" i="10" s="1"/>
  <c r="R226" i="10"/>
  <c r="Y225" i="10"/>
  <c r="Z225" i="10" s="1"/>
  <c r="I225" i="10" s="1"/>
  <c r="J225" i="10" s="1"/>
  <c r="X225" i="10"/>
  <c r="T225" i="10"/>
  <c r="F225" i="10"/>
  <c r="Y224" i="10"/>
  <c r="Z224" i="10" s="1"/>
  <c r="I224" i="10" s="1"/>
  <c r="J224" i="10" s="1"/>
  <c r="T224" i="10"/>
  <c r="F224" i="10"/>
  <c r="Y223" i="10"/>
  <c r="Z223" i="10" s="1"/>
  <c r="I223" i="10" s="1"/>
  <c r="J223" i="10" s="1"/>
  <c r="O223" i="10" s="1"/>
  <c r="T223" i="10"/>
  <c r="F223" i="10"/>
  <c r="Y222" i="10"/>
  <c r="Z222" i="10" s="1"/>
  <c r="I222" i="10" s="1"/>
  <c r="J222" i="10" s="1"/>
  <c r="T222" i="10"/>
  <c r="F222" i="10"/>
  <c r="Y221" i="10"/>
  <c r="Z221" i="10" s="1"/>
  <c r="I221" i="10" s="1"/>
  <c r="J221" i="10" s="1"/>
  <c r="T221" i="10"/>
  <c r="F221" i="10"/>
  <c r="Y220" i="10"/>
  <c r="Z220" i="10" s="1"/>
  <c r="T220" i="10"/>
  <c r="I220" i="10"/>
  <c r="J220" i="10" s="1"/>
  <c r="F220" i="10"/>
  <c r="Z219" i="10"/>
  <c r="I219" i="10" s="1"/>
  <c r="J219" i="10" s="1"/>
  <c r="Y219" i="10"/>
  <c r="T219" i="10"/>
  <c r="F219" i="10"/>
  <c r="Y218" i="10"/>
  <c r="Z218" i="10" s="1"/>
  <c r="I218" i="10" s="1"/>
  <c r="J218" i="10" s="1"/>
  <c r="T218" i="10"/>
  <c r="F218" i="10"/>
  <c r="Y217" i="10"/>
  <c r="Z217" i="10" s="1"/>
  <c r="T217" i="10"/>
  <c r="I217" i="10"/>
  <c r="J217" i="10" s="1"/>
  <c r="F217" i="10"/>
  <c r="Y216" i="10"/>
  <c r="Z216" i="10" s="1"/>
  <c r="I216" i="10" s="1"/>
  <c r="J216" i="10" s="1"/>
  <c r="T216" i="10"/>
  <c r="F216" i="10"/>
  <c r="Y215" i="10"/>
  <c r="Z215" i="10" s="1"/>
  <c r="I215" i="10" s="1"/>
  <c r="J215" i="10" s="1"/>
  <c r="T215" i="10"/>
  <c r="F215" i="10"/>
  <c r="Y214" i="10"/>
  <c r="Z214" i="10" s="1"/>
  <c r="I214" i="10" s="1"/>
  <c r="J214" i="10" s="1"/>
  <c r="T214" i="10"/>
  <c r="F214" i="10"/>
  <c r="Y213" i="10"/>
  <c r="Z213" i="10" s="1"/>
  <c r="T213" i="10"/>
  <c r="I213" i="10"/>
  <c r="J213" i="10" s="1"/>
  <c r="K213" i="10" s="1"/>
  <c r="L213" i="10" s="1"/>
  <c r="F213" i="10"/>
  <c r="Y212" i="10"/>
  <c r="Z212" i="10" s="1"/>
  <c r="I212" i="10" s="1"/>
  <c r="J212" i="10" s="1"/>
  <c r="T212" i="10"/>
  <c r="F212" i="10"/>
  <c r="Y211" i="10"/>
  <c r="Z211" i="10" s="1"/>
  <c r="I211" i="10" s="1"/>
  <c r="J211" i="10" s="1"/>
  <c r="O211" i="10" s="1"/>
  <c r="T211" i="10"/>
  <c r="F211" i="10"/>
  <c r="Y210" i="10"/>
  <c r="Z210" i="10" s="1"/>
  <c r="I210" i="10" s="1"/>
  <c r="J210" i="10" s="1"/>
  <c r="T210" i="10"/>
  <c r="F210" i="10"/>
  <c r="Y209" i="10"/>
  <c r="Z209" i="10" s="1"/>
  <c r="I209" i="10" s="1"/>
  <c r="J209" i="10" s="1"/>
  <c r="T209" i="10"/>
  <c r="K209" i="10"/>
  <c r="L209" i="10" s="1"/>
  <c r="F209" i="10"/>
  <c r="Y208" i="10"/>
  <c r="Z208" i="10" s="1"/>
  <c r="I208" i="10" s="1"/>
  <c r="J208" i="10" s="1"/>
  <c r="T208" i="10"/>
  <c r="F208" i="10"/>
  <c r="Y207" i="10"/>
  <c r="Z207" i="10" s="1"/>
  <c r="I207" i="10" s="1"/>
  <c r="J207" i="10" s="1"/>
  <c r="T207" i="10"/>
  <c r="F207" i="10"/>
  <c r="Y206" i="10"/>
  <c r="Z206" i="10" s="1"/>
  <c r="I206" i="10" s="1"/>
  <c r="J206" i="10" s="1"/>
  <c r="M206" i="10" s="1"/>
  <c r="N206" i="10" s="1"/>
  <c r="T206" i="10"/>
  <c r="F206" i="10"/>
  <c r="Y205" i="10"/>
  <c r="Z205" i="10" s="1"/>
  <c r="I205" i="10" s="1"/>
  <c r="T205" i="10"/>
  <c r="J205" i="10"/>
  <c r="F205" i="10"/>
  <c r="Y204" i="10"/>
  <c r="Z204" i="10" s="1"/>
  <c r="I204" i="10" s="1"/>
  <c r="J204" i="10" s="1"/>
  <c r="T204" i="10"/>
  <c r="F204" i="10"/>
  <c r="Y203" i="10"/>
  <c r="Z203" i="10" s="1"/>
  <c r="I203" i="10" s="1"/>
  <c r="T203" i="10"/>
  <c r="J203" i="10"/>
  <c r="F203" i="10"/>
  <c r="Y202" i="10"/>
  <c r="Z202" i="10" s="1"/>
  <c r="I202" i="10" s="1"/>
  <c r="J202" i="10" s="1"/>
  <c r="T202" i="10"/>
  <c r="F202" i="10"/>
  <c r="Y201" i="10"/>
  <c r="Z201" i="10" s="1"/>
  <c r="T201" i="10"/>
  <c r="I201" i="10"/>
  <c r="J201" i="10" s="1"/>
  <c r="F201" i="10"/>
  <c r="Y200" i="10"/>
  <c r="Z200" i="10" s="1"/>
  <c r="T200" i="10"/>
  <c r="I200" i="10"/>
  <c r="J200" i="10" s="1"/>
  <c r="F200" i="10"/>
  <c r="Y199" i="10"/>
  <c r="Z199" i="10" s="1"/>
  <c r="I199" i="10" s="1"/>
  <c r="T199" i="10"/>
  <c r="O199" i="10"/>
  <c r="J199" i="10"/>
  <c r="F199" i="10"/>
  <c r="Y198" i="10"/>
  <c r="Z198" i="10" s="1"/>
  <c r="I198" i="10" s="1"/>
  <c r="J198" i="10" s="1"/>
  <c r="T198" i="10"/>
  <c r="M198" i="10"/>
  <c r="N198" i="10" s="1"/>
  <c r="F198" i="10"/>
  <c r="Y197" i="10"/>
  <c r="Z197" i="10" s="1"/>
  <c r="T197" i="10"/>
  <c r="K197" i="10"/>
  <c r="L197" i="10" s="1"/>
  <c r="I197" i="10"/>
  <c r="J197" i="10" s="1"/>
  <c r="F197" i="10"/>
  <c r="Y196" i="10"/>
  <c r="Z196" i="10" s="1"/>
  <c r="T196" i="10"/>
  <c r="J196" i="10"/>
  <c r="I196" i="10"/>
  <c r="F196" i="10"/>
  <c r="Y195" i="10"/>
  <c r="Z195" i="10" s="1"/>
  <c r="I195" i="10" s="1"/>
  <c r="J195" i="10" s="1"/>
  <c r="K195" i="10" s="1"/>
  <c r="T195" i="10"/>
  <c r="O195" i="10"/>
  <c r="U195" i="10" s="1"/>
  <c r="M195" i="10"/>
  <c r="N195" i="10" s="1"/>
  <c r="L195" i="10"/>
  <c r="F195" i="10"/>
  <c r="Z194" i="10"/>
  <c r="Y194" i="10"/>
  <c r="T194" i="10"/>
  <c r="J194" i="10"/>
  <c r="I194" i="10"/>
  <c r="F194" i="10"/>
  <c r="Y193" i="10"/>
  <c r="Z193" i="10" s="1"/>
  <c r="I193" i="10" s="1"/>
  <c r="J193" i="10" s="1"/>
  <c r="T193" i="10"/>
  <c r="F193" i="10"/>
  <c r="Y192" i="10"/>
  <c r="Z192" i="10" s="1"/>
  <c r="I192" i="10" s="1"/>
  <c r="J192" i="10" s="1"/>
  <c r="T192" i="10"/>
  <c r="F192" i="10"/>
  <c r="Z191" i="10"/>
  <c r="I191" i="10" s="1"/>
  <c r="J191" i="10" s="1"/>
  <c r="Y191" i="10"/>
  <c r="T191" i="10"/>
  <c r="F191" i="10"/>
  <c r="Y190" i="10"/>
  <c r="Z190" i="10" s="1"/>
  <c r="T190" i="10"/>
  <c r="J190" i="10"/>
  <c r="I190" i="10"/>
  <c r="F190" i="10"/>
  <c r="Y189" i="10"/>
  <c r="Z189" i="10" s="1"/>
  <c r="T189" i="10"/>
  <c r="I189" i="10"/>
  <c r="J189" i="10" s="1"/>
  <c r="F189" i="10"/>
  <c r="Z188" i="10"/>
  <c r="I188" i="10" s="1"/>
  <c r="J188" i="10" s="1"/>
  <c r="Y188" i="10"/>
  <c r="T188" i="10"/>
  <c r="F188" i="10"/>
  <c r="Y187" i="10"/>
  <c r="Z187" i="10" s="1"/>
  <c r="I187" i="10" s="1"/>
  <c r="T187" i="10"/>
  <c r="O187" i="10"/>
  <c r="J187" i="10"/>
  <c r="F187" i="10"/>
  <c r="Z186" i="10"/>
  <c r="I186" i="10" s="1"/>
  <c r="Y186" i="10"/>
  <c r="T186" i="10"/>
  <c r="J186" i="10"/>
  <c r="F186" i="10"/>
  <c r="Y185" i="10"/>
  <c r="Z185" i="10" s="1"/>
  <c r="U185" i="10"/>
  <c r="T185" i="10"/>
  <c r="O185" i="10"/>
  <c r="W185" i="10" s="1"/>
  <c r="X185" i="10" s="1"/>
  <c r="J185" i="10"/>
  <c r="I185" i="10"/>
  <c r="F185" i="10"/>
  <c r="Y184" i="10"/>
  <c r="Z184" i="10" s="1"/>
  <c r="I184" i="10" s="1"/>
  <c r="J184" i="10" s="1"/>
  <c r="T184" i="10"/>
  <c r="F184" i="10"/>
  <c r="Y183" i="10"/>
  <c r="Z183" i="10" s="1"/>
  <c r="I183" i="10" s="1"/>
  <c r="T183" i="10"/>
  <c r="O183" i="10"/>
  <c r="K183" i="10"/>
  <c r="L183" i="10" s="1"/>
  <c r="J183" i="10"/>
  <c r="M183" i="10" s="1"/>
  <c r="N183" i="10" s="1"/>
  <c r="F183" i="10"/>
  <c r="Z182" i="10"/>
  <c r="I182" i="10" s="1"/>
  <c r="Y182" i="10"/>
  <c r="T182" i="10"/>
  <c r="J182" i="10"/>
  <c r="F182" i="10"/>
  <c r="Y181" i="10"/>
  <c r="Z181" i="10" s="1"/>
  <c r="T181" i="10"/>
  <c r="I181" i="10"/>
  <c r="J181" i="10" s="1"/>
  <c r="F181" i="10"/>
  <c r="Y180" i="10"/>
  <c r="Z180" i="10" s="1"/>
  <c r="I180" i="10" s="1"/>
  <c r="J180" i="10" s="1"/>
  <c r="T180" i="10"/>
  <c r="F180" i="10"/>
  <c r="Y179" i="10"/>
  <c r="Z179" i="10" s="1"/>
  <c r="I179" i="10" s="1"/>
  <c r="J179" i="10" s="1"/>
  <c r="T179" i="10"/>
  <c r="M179" i="10"/>
  <c r="N179" i="10" s="1"/>
  <c r="F179" i="10"/>
  <c r="Y178" i="10"/>
  <c r="Z178" i="10" s="1"/>
  <c r="W178" i="10"/>
  <c r="X178" i="10" s="1"/>
  <c r="T178" i="10"/>
  <c r="O178" i="10"/>
  <c r="U178" i="10" s="1"/>
  <c r="K178" i="10"/>
  <c r="L178" i="10" s="1"/>
  <c r="I178" i="10"/>
  <c r="J178" i="10" s="1"/>
  <c r="M178" i="10" s="1"/>
  <c r="N178" i="10" s="1"/>
  <c r="F178" i="10"/>
  <c r="Y177" i="10"/>
  <c r="Z177" i="10" s="1"/>
  <c r="I177" i="10" s="1"/>
  <c r="J177" i="10" s="1"/>
  <c r="O177" i="10" s="1"/>
  <c r="T177" i="10"/>
  <c r="F177" i="10"/>
  <c r="Z176" i="10"/>
  <c r="I176" i="10" s="1"/>
  <c r="Y176" i="10"/>
  <c r="T176" i="10"/>
  <c r="O176" i="10"/>
  <c r="J176" i="10"/>
  <c r="K176" i="10" s="1"/>
  <c r="L176" i="10" s="1"/>
  <c r="F176" i="10"/>
  <c r="Y175" i="10"/>
  <c r="Z175" i="10" s="1"/>
  <c r="T175" i="10"/>
  <c r="I175" i="10"/>
  <c r="J175" i="10" s="1"/>
  <c r="F175" i="10"/>
  <c r="Y174" i="10"/>
  <c r="Z174" i="10" s="1"/>
  <c r="I174" i="10" s="1"/>
  <c r="T174" i="10"/>
  <c r="J174" i="10"/>
  <c r="F174" i="10"/>
  <c r="Z173" i="10"/>
  <c r="Y173" i="10"/>
  <c r="T173" i="10"/>
  <c r="O173" i="10"/>
  <c r="U173" i="10" s="1"/>
  <c r="I173" i="10"/>
  <c r="J173" i="10" s="1"/>
  <c r="F173" i="10"/>
  <c r="Y172" i="10"/>
  <c r="Z172" i="10" s="1"/>
  <c r="I172" i="10" s="1"/>
  <c r="J172" i="10" s="1"/>
  <c r="O172" i="10" s="1"/>
  <c r="T172" i="10"/>
  <c r="M172" i="10"/>
  <c r="N172" i="10" s="1"/>
  <c r="K172" i="10"/>
  <c r="L172" i="10" s="1"/>
  <c r="F172" i="10"/>
  <c r="Z171" i="10"/>
  <c r="I171" i="10" s="1"/>
  <c r="Y171" i="10"/>
  <c r="T171" i="10"/>
  <c r="J171" i="10"/>
  <c r="F171" i="10"/>
  <c r="Y170" i="10"/>
  <c r="Z170" i="10" s="1"/>
  <c r="I170" i="10" s="1"/>
  <c r="J170" i="10" s="1"/>
  <c r="M170" i="10" s="1"/>
  <c r="T170" i="10"/>
  <c r="O170" i="10"/>
  <c r="W170" i="10" s="1"/>
  <c r="X170" i="10" s="1"/>
  <c r="N170" i="10"/>
  <c r="K170" i="10"/>
  <c r="L170" i="10" s="1"/>
  <c r="F170" i="10"/>
  <c r="Y169" i="10"/>
  <c r="Z169" i="10" s="1"/>
  <c r="I169" i="10" s="1"/>
  <c r="J169" i="10" s="1"/>
  <c r="T169" i="10"/>
  <c r="F169" i="10"/>
  <c r="Z168" i="10"/>
  <c r="I168" i="10" s="1"/>
  <c r="J168" i="10" s="1"/>
  <c r="Y168" i="10"/>
  <c r="T168" i="10"/>
  <c r="O168" i="10"/>
  <c r="F168" i="10"/>
  <c r="Y167" i="10"/>
  <c r="Z167" i="10" s="1"/>
  <c r="I167" i="10" s="1"/>
  <c r="J167" i="10" s="1"/>
  <c r="T167" i="10"/>
  <c r="F167" i="10"/>
  <c r="Y166" i="10"/>
  <c r="Z166" i="10" s="1"/>
  <c r="T166" i="10"/>
  <c r="I166" i="10"/>
  <c r="J166" i="10" s="1"/>
  <c r="F166" i="10"/>
  <c r="Y165" i="10"/>
  <c r="Z165" i="10" s="1"/>
  <c r="I165" i="10" s="1"/>
  <c r="J165" i="10" s="1"/>
  <c r="T165" i="10"/>
  <c r="F165" i="10"/>
  <c r="Z164" i="10"/>
  <c r="I164" i="10" s="1"/>
  <c r="Y164" i="10"/>
  <c r="T164" i="10"/>
  <c r="M164" i="10"/>
  <c r="N164" i="10" s="1"/>
  <c r="J164" i="10"/>
  <c r="F164" i="10"/>
  <c r="Z163" i="10"/>
  <c r="Y163" i="10"/>
  <c r="T163" i="10"/>
  <c r="K163" i="10"/>
  <c r="L163" i="10" s="1"/>
  <c r="I163" i="10"/>
  <c r="J163" i="10" s="1"/>
  <c r="F163" i="10"/>
  <c r="Y162" i="10"/>
  <c r="Z162" i="10" s="1"/>
  <c r="T162" i="10"/>
  <c r="J162" i="10"/>
  <c r="I162" i="10"/>
  <c r="F162" i="10"/>
  <c r="Z161" i="10"/>
  <c r="I161" i="10" s="1"/>
  <c r="J161" i="10" s="1"/>
  <c r="Y161" i="10"/>
  <c r="T161" i="10"/>
  <c r="F161" i="10"/>
  <c r="Y160" i="10"/>
  <c r="Z160" i="10" s="1"/>
  <c r="I160" i="10" s="1"/>
  <c r="J160" i="10" s="1"/>
  <c r="M160" i="10" s="1"/>
  <c r="T160" i="10"/>
  <c r="O160" i="10"/>
  <c r="N160" i="10"/>
  <c r="K160" i="10"/>
  <c r="L160" i="10" s="1"/>
  <c r="F160" i="10"/>
  <c r="Z159" i="10"/>
  <c r="I159" i="10" s="1"/>
  <c r="Y159" i="10"/>
  <c r="T159" i="10"/>
  <c r="M159" i="10"/>
  <c r="N159" i="10" s="1"/>
  <c r="J159" i="10"/>
  <c r="F159" i="10"/>
  <c r="Y158" i="10"/>
  <c r="Z158" i="10" s="1"/>
  <c r="T158" i="10"/>
  <c r="J158" i="10"/>
  <c r="I158" i="10"/>
  <c r="F158" i="10"/>
  <c r="Z157" i="10"/>
  <c r="I157" i="10" s="1"/>
  <c r="J157" i="10" s="1"/>
  <c r="K157" i="10" s="1"/>
  <c r="L157" i="10" s="1"/>
  <c r="Y157" i="10"/>
  <c r="T157" i="10"/>
  <c r="O157" i="10"/>
  <c r="M157" i="10"/>
  <c r="N157" i="10" s="1"/>
  <c r="F157" i="10"/>
  <c r="Z156" i="10"/>
  <c r="I156" i="10" s="1"/>
  <c r="Y156" i="10"/>
  <c r="W156" i="10"/>
  <c r="X156" i="10" s="1"/>
  <c r="T156" i="10"/>
  <c r="O156" i="10"/>
  <c r="U156" i="10" s="1"/>
  <c r="K156" i="10"/>
  <c r="L156" i="10" s="1"/>
  <c r="J156" i="10"/>
  <c r="M156" i="10" s="1"/>
  <c r="N156" i="10" s="1"/>
  <c r="F156" i="10"/>
  <c r="Z155" i="10"/>
  <c r="Y155" i="10"/>
  <c r="T155" i="10"/>
  <c r="J155" i="10"/>
  <c r="I155" i="10"/>
  <c r="F155" i="10"/>
  <c r="Z154" i="10"/>
  <c r="I154" i="10" s="1"/>
  <c r="J154" i="10" s="1"/>
  <c r="O154" i="10" s="1"/>
  <c r="Y154" i="10"/>
  <c r="T154" i="10"/>
  <c r="M154" i="10"/>
  <c r="N154" i="10" s="1"/>
  <c r="K154" i="10"/>
  <c r="L154" i="10" s="1"/>
  <c r="F154" i="10"/>
  <c r="Z153" i="10"/>
  <c r="I153" i="10" s="1"/>
  <c r="J153" i="10" s="1"/>
  <c r="Y153" i="10"/>
  <c r="T153" i="10"/>
  <c r="F153" i="10"/>
  <c r="Y152" i="10"/>
  <c r="Z152" i="10" s="1"/>
  <c r="I152" i="10" s="1"/>
  <c r="J152" i="10" s="1"/>
  <c r="T152" i="10"/>
  <c r="F152" i="10"/>
  <c r="Z151" i="10"/>
  <c r="I151" i="10" s="1"/>
  <c r="Y151" i="10"/>
  <c r="T151" i="10"/>
  <c r="O151" i="10"/>
  <c r="M151" i="10"/>
  <c r="N151" i="10" s="1"/>
  <c r="J151" i="10"/>
  <c r="K151" i="10" s="1"/>
  <c r="L151" i="10" s="1"/>
  <c r="F151" i="10"/>
  <c r="Z150" i="10"/>
  <c r="I150" i="10" s="1"/>
  <c r="J150" i="10" s="1"/>
  <c r="M150" i="10" s="1"/>
  <c r="Y150" i="10"/>
  <c r="T150" i="10"/>
  <c r="O150" i="10"/>
  <c r="N150" i="10"/>
  <c r="F150" i="10"/>
  <c r="Y149" i="10"/>
  <c r="Z149" i="10" s="1"/>
  <c r="I149" i="10" s="1"/>
  <c r="J149" i="10" s="1"/>
  <c r="T149" i="10"/>
  <c r="F149" i="10"/>
  <c r="Y148" i="10"/>
  <c r="Z148" i="10" s="1"/>
  <c r="I148" i="10" s="1"/>
  <c r="J148" i="10" s="1"/>
  <c r="T148" i="10"/>
  <c r="F148" i="10"/>
  <c r="Z147" i="10"/>
  <c r="Y147" i="10"/>
  <c r="U147" i="10"/>
  <c r="T147" i="10"/>
  <c r="O147" i="10"/>
  <c r="W147" i="10" s="1"/>
  <c r="X147" i="10" s="1"/>
  <c r="I147" i="10"/>
  <c r="J147" i="10" s="1"/>
  <c r="F147" i="10"/>
  <c r="Z146" i="10"/>
  <c r="I146" i="10" s="1"/>
  <c r="J146" i="10" s="1"/>
  <c r="Y146" i="10"/>
  <c r="T146" i="10"/>
  <c r="F146" i="10"/>
  <c r="Z145" i="10"/>
  <c r="I145" i="10" s="1"/>
  <c r="Y145" i="10"/>
  <c r="T145" i="10"/>
  <c r="L145" i="10"/>
  <c r="K145" i="10"/>
  <c r="J145" i="10"/>
  <c r="F145" i="10"/>
  <c r="Y144" i="10"/>
  <c r="Z144" i="10" s="1"/>
  <c r="T144" i="10"/>
  <c r="I144" i="10"/>
  <c r="J144" i="10" s="1"/>
  <c r="F144" i="10"/>
  <c r="Z143" i="10"/>
  <c r="Y143" i="10"/>
  <c r="T143" i="10"/>
  <c r="I143" i="10"/>
  <c r="J143" i="10" s="1"/>
  <c r="F143" i="10"/>
  <c r="Z142" i="10"/>
  <c r="I142" i="10" s="1"/>
  <c r="J142" i="10" s="1"/>
  <c r="Y142" i="10"/>
  <c r="T142" i="10"/>
  <c r="K142" i="10"/>
  <c r="L142" i="10" s="1"/>
  <c r="F142" i="10"/>
  <c r="Z141" i="10"/>
  <c r="I141" i="10" s="1"/>
  <c r="J141" i="10" s="1"/>
  <c r="Y141" i="10"/>
  <c r="T141" i="10"/>
  <c r="F141" i="10"/>
  <c r="Y140" i="10"/>
  <c r="Z140" i="10" s="1"/>
  <c r="T140" i="10"/>
  <c r="I140" i="10"/>
  <c r="J140" i="10" s="1"/>
  <c r="F140" i="10"/>
  <c r="Z139" i="10"/>
  <c r="I139" i="10" s="1"/>
  <c r="J139" i="10" s="1"/>
  <c r="Y139" i="10"/>
  <c r="T139" i="10"/>
  <c r="F139" i="10"/>
  <c r="Y138" i="10"/>
  <c r="Z138" i="10" s="1"/>
  <c r="I138" i="10" s="1"/>
  <c r="J138" i="10" s="1"/>
  <c r="O138" i="10" s="1"/>
  <c r="T138" i="10"/>
  <c r="M138" i="10"/>
  <c r="N138" i="10" s="1"/>
  <c r="K138" i="10"/>
  <c r="L138" i="10" s="1"/>
  <c r="F138" i="10"/>
  <c r="Z137" i="10"/>
  <c r="I137" i="10" s="1"/>
  <c r="J137" i="10" s="1"/>
  <c r="Y137" i="10"/>
  <c r="T137" i="10"/>
  <c r="M137" i="10"/>
  <c r="N137" i="10" s="1"/>
  <c r="F137" i="10"/>
  <c r="Y136" i="10"/>
  <c r="Z136" i="10" s="1"/>
  <c r="T136" i="10"/>
  <c r="J136" i="10"/>
  <c r="I136" i="10"/>
  <c r="F136" i="10"/>
  <c r="Z135" i="10"/>
  <c r="I135" i="10" s="1"/>
  <c r="J135" i="10" s="1"/>
  <c r="K135" i="10" s="1"/>
  <c r="Y135" i="10"/>
  <c r="T135" i="10"/>
  <c r="N135" i="10"/>
  <c r="M135" i="10"/>
  <c r="L135" i="10"/>
  <c r="F135" i="10"/>
  <c r="Y134" i="10"/>
  <c r="Z134" i="10" s="1"/>
  <c r="T134" i="10"/>
  <c r="I134" i="10"/>
  <c r="J134" i="10" s="1"/>
  <c r="F134" i="10"/>
  <c r="Z133" i="10"/>
  <c r="I133" i="10" s="1"/>
  <c r="J133" i="10" s="1"/>
  <c r="K133" i="10" s="1"/>
  <c r="Y133" i="10"/>
  <c r="T133" i="10"/>
  <c r="M133" i="10"/>
  <c r="N133" i="10" s="1"/>
  <c r="L133" i="10"/>
  <c r="F133" i="10"/>
  <c r="Y132" i="10"/>
  <c r="Z132" i="10" s="1"/>
  <c r="I132" i="10" s="1"/>
  <c r="T132" i="10"/>
  <c r="K132" i="10"/>
  <c r="L132" i="10" s="1"/>
  <c r="J132" i="10"/>
  <c r="F132" i="10"/>
  <c r="Z131" i="10"/>
  <c r="I131" i="10" s="1"/>
  <c r="J131" i="10" s="1"/>
  <c r="Y131" i="10"/>
  <c r="T131" i="10"/>
  <c r="F131" i="10"/>
  <c r="Y130" i="10"/>
  <c r="Z130" i="10" s="1"/>
  <c r="T130" i="10"/>
  <c r="I130" i="10"/>
  <c r="J130" i="10" s="1"/>
  <c r="F130" i="10"/>
  <c r="Z129" i="10"/>
  <c r="I129" i="10" s="1"/>
  <c r="J129" i="10" s="1"/>
  <c r="M129" i="10" s="1"/>
  <c r="N129" i="10" s="1"/>
  <c r="Y129" i="10"/>
  <c r="T129" i="10"/>
  <c r="F129" i="10"/>
  <c r="Y128" i="10"/>
  <c r="Z128" i="10" s="1"/>
  <c r="I128" i="10" s="1"/>
  <c r="J128" i="10" s="1"/>
  <c r="T128" i="10"/>
  <c r="F128" i="10"/>
  <c r="Z127" i="10"/>
  <c r="I127" i="10" s="1"/>
  <c r="J127" i="10" s="1"/>
  <c r="Y127" i="10"/>
  <c r="T127" i="10"/>
  <c r="M127" i="10"/>
  <c r="N127" i="10" s="1"/>
  <c r="F127" i="10"/>
  <c r="Y126" i="10"/>
  <c r="Z126" i="10" s="1"/>
  <c r="T126" i="10"/>
  <c r="I126" i="10"/>
  <c r="J126" i="10" s="1"/>
  <c r="F126" i="10"/>
  <c r="Y125" i="10"/>
  <c r="Z125" i="10" s="1"/>
  <c r="I125" i="10" s="1"/>
  <c r="J125" i="10" s="1"/>
  <c r="T125" i="10"/>
  <c r="F125" i="10"/>
  <c r="Y124" i="10"/>
  <c r="Z124" i="10" s="1"/>
  <c r="I124" i="10" s="1"/>
  <c r="J124" i="10" s="1"/>
  <c r="T124" i="10"/>
  <c r="F124" i="10"/>
  <c r="Y123" i="10"/>
  <c r="Z123" i="10" s="1"/>
  <c r="I123" i="10" s="1"/>
  <c r="J123" i="10" s="1"/>
  <c r="T123" i="10"/>
  <c r="F123" i="10"/>
  <c r="Y122" i="10"/>
  <c r="Z122" i="10" s="1"/>
  <c r="I122" i="10" s="1"/>
  <c r="J122" i="10" s="1"/>
  <c r="T122" i="10"/>
  <c r="F122" i="10"/>
  <c r="Z121" i="10"/>
  <c r="Y121" i="10"/>
  <c r="W121" i="10"/>
  <c r="X121" i="10" s="1"/>
  <c r="U121" i="10"/>
  <c r="T121" i="10"/>
  <c r="O121" i="10"/>
  <c r="I121" i="10"/>
  <c r="J121" i="10" s="1"/>
  <c r="F121" i="10"/>
  <c r="Z120" i="10"/>
  <c r="I120" i="10" s="1"/>
  <c r="J120" i="10" s="1"/>
  <c r="Y120" i="10"/>
  <c r="T120" i="10"/>
  <c r="F120" i="10"/>
  <c r="Z119" i="10"/>
  <c r="Y119" i="10"/>
  <c r="T119" i="10"/>
  <c r="J119" i="10"/>
  <c r="I119" i="10"/>
  <c r="F119" i="10"/>
  <c r="Y118" i="10"/>
  <c r="Z118" i="10" s="1"/>
  <c r="I118" i="10" s="1"/>
  <c r="T118" i="10"/>
  <c r="J118" i="10"/>
  <c r="F118" i="10"/>
  <c r="Y117" i="10"/>
  <c r="Z117" i="10" s="1"/>
  <c r="T117" i="10"/>
  <c r="I117" i="10"/>
  <c r="J117" i="10" s="1"/>
  <c r="F117" i="10"/>
  <c r="Y116" i="10"/>
  <c r="Z116" i="10" s="1"/>
  <c r="I116" i="10" s="1"/>
  <c r="J116" i="10" s="1"/>
  <c r="T116" i="10"/>
  <c r="F116" i="10"/>
  <c r="Y115" i="10"/>
  <c r="Z115" i="10" s="1"/>
  <c r="W115" i="10"/>
  <c r="X115" i="10" s="1"/>
  <c r="U115" i="10"/>
  <c r="T115" i="10"/>
  <c r="M115" i="10"/>
  <c r="N115" i="10" s="1"/>
  <c r="J115" i="10"/>
  <c r="O115" i="10" s="1"/>
  <c r="I115" i="10"/>
  <c r="F115" i="10"/>
  <c r="Y114" i="10"/>
  <c r="Z114" i="10" s="1"/>
  <c r="I114" i="10" s="1"/>
  <c r="J114" i="10" s="1"/>
  <c r="T114" i="10"/>
  <c r="F114" i="10"/>
  <c r="Y113" i="10"/>
  <c r="Z113" i="10" s="1"/>
  <c r="I113" i="10" s="1"/>
  <c r="J113" i="10" s="1"/>
  <c r="T113" i="10"/>
  <c r="F113" i="10"/>
  <c r="Z112" i="10"/>
  <c r="I112" i="10" s="1"/>
  <c r="Y112" i="10"/>
  <c r="T112" i="10"/>
  <c r="O112" i="10"/>
  <c r="M112" i="10"/>
  <c r="N112" i="10" s="1"/>
  <c r="L112" i="10"/>
  <c r="J112" i="10"/>
  <c r="K112" i="10" s="1"/>
  <c r="F112" i="10"/>
  <c r="Z111" i="10"/>
  <c r="Y111" i="10"/>
  <c r="T111" i="10"/>
  <c r="I111" i="10"/>
  <c r="J111" i="10" s="1"/>
  <c r="F111" i="10"/>
  <c r="Y110" i="10"/>
  <c r="Z110" i="10" s="1"/>
  <c r="I110" i="10" s="1"/>
  <c r="T110" i="10"/>
  <c r="J110" i="10"/>
  <c r="F110" i="10"/>
  <c r="Z109" i="10"/>
  <c r="I109" i="10" s="1"/>
  <c r="Y109" i="10"/>
  <c r="T109" i="10"/>
  <c r="J109" i="10"/>
  <c r="F109" i="10"/>
  <c r="Y108" i="10"/>
  <c r="Z108" i="10" s="1"/>
  <c r="I108" i="10" s="1"/>
  <c r="J108" i="10" s="1"/>
  <c r="T108" i="10"/>
  <c r="O108" i="10"/>
  <c r="M108" i="10"/>
  <c r="N108" i="10" s="1"/>
  <c r="K108" i="10"/>
  <c r="L108" i="10" s="1"/>
  <c r="F108" i="10"/>
  <c r="Z107" i="10"/>
  <c r="I107" i="10" s="1"/>
  <c r="J107" i="10" s="1"/>
  <c r="Y107" i="10"/>
  <c r="T107" i="10"/>
  <c r="M107" i="10"/>
  <c r="N107" i="10" s="1"/>
  <c r="F107" i="10"/>
  <c r="Y106" i="10"/>
  <c r="Z106" i="10" s="1"/>
  <c r="I106" i="10" s="1"/>
  <c r="J106" i="10" s="1"/>
  <c r="T106" i="10"/>
  <c r="F106" i="10"/>
  <c r="Y105" i="10"/>
  <c r="Z105" i="10" s="1"/>
  <c r="I105" i="10" s="1"/>
  <c r="J105" i="10" s="1"/>
  <c r="T105" i="10"/>
  <c r="F105" i="10"/>
  <c r="Z104" i="10"/>
  <c r="I104" i="10" s="1"/>
  <c r="Y104" i="10"/>
  <c r="T104" i="10"/>
  <c r="O104" i="10"/>
  <c r="J104" i="10"/>
  <c r="F104" i="10"/>
  <c r="Z103" i="10"/>
  <c r="I103" i="10" s="1"/>
  <c r="J103" i="10" s="1"/>
  <c r="Y103" i="10"/>
  <c r="T103" i="10"/>
  <c r="F103" i="10"/>
  <c r="Y102" i="10"/>
  <c r="Z102" i="10" s="1"/>
  <c r="T102" i="10"/>
  <c r="J102" i="10"/>
  <c r="I102" i="10"/>
  <c r="F102" i="10"/>
  <c r="Z101" i="10"/>
  <c r="I101" i="10" s="1"/>
  <c r="J101" i="10" s="1"/>
  <c r="Y101" i="10"/>
  <c r="T101" i="10"/>
  <c r="F101" i="10"/>
  <c r="Y100" i="10"/>
  <c r="Z100" i="10" s="1"/>
  <c r="I100" i="10" s="1"/>
  <c r="T100" i="10"/>
  <c r="O100" i="10"/>
  <c r="M100" i="10"/>
  <c r="N100" i="10" s="1"/>
  <c r="K100" i="10"/>
  <c r="L100" i="10" s="1"/>
  <c r="J100" i="10"/>
  <c r="F100" i="10"/>
  <c r="Z99" i="10"/>
  <c r="Y99" i="10"/>
  <c r="W99" i="10"/>
  <c r="X99" i="10" s="1"/>
  <c r="T99" i="10"/>
  <c r="M99" i="10"/>
  <c r="N99" i="10" s="1"/>
  <c r="I99" i="10"/>
  <c r="J99" i="10" s="1"/>
  <c r="O99" i="10" s="1"/>
  <c r="U99" i="10" s="1"/>
  <c r="F99" i="10"/>
  <c r="Y98" i="10"/>
  <c r="Z98" i="10" s="1"/>
  <c r="T98" i="10"/>
  <c r="I98" i="10"/>
  <c r="J98" i="10" s="1"/>
  <c r="F98" i="10"/>
  <c r="Z97" i="10"/>
  <c r="Y97" i="10"/>
  <c r="T97" i="10"/>
  <c r="I97" i="10"/>
  <c r="J97" i="10" s="1"/>
  <c r="M97" i="10" s="1"/>
  <c r="N97" i="10" s="1"/>
  <c r="F97" i="10"/>
  <c r="Z96" i="10"/>
  <c r="I96" i="10" s="1"/>
  <c r="Y96" i="10"/>
  <c r="T96" i="10"/>
  <c r="K96" i="10"/>
  <c r="L96" i="10" s="1"/>
  <c r="J96" i="10"/>
  <c r="F96" i="10"/>
  <c r="Z95" i="10"/>
  <c r="I95" i="10" s="1"/>
  <c r="Y95" i="10"/>
  <c r="T95" i="10"/>
  <c r="N95" i="10"/>
  <c r="M95" i="10"/>
  <c r="J95" i="10"/>
  <c r="F95" i="10"/>
  <c r="Y94" i="10"/>
  <c r="Z94" i="10" s="1"/>
  <c r="T94" i="10"/>
  <c r="I94" i="10"/>
  <c r="J94" i="10" s="1"/>
  <c r="F94" i="10"/>
  <c r="Y93" i="10"/>
  <c r="Z93" i="10" s="1"/>
  <c r="I93" i="10" s="1"/>
  <c r="J93" i="10" s="1"/>
  <c r="T93" i="10"/>
  <c r="F93" i="10"/>
  <c r="Z92" i="10"/>
  <c r="I92" i="10" s="1"/>
  <c r="J92" i="10" s="1"/>
  <c r="O92" i="10" s="1"/>
  <c r="Y92" i="10"/>
  <c r="T92" i="10"/>
  <c r="F92" i="10"/>
  <c r="Y91" i="10"/>
  <c r="Z91" i="10" s="1"/>
  <c r="I91" i="10" s="1"/>
  <c r="J91" i="10" s="1"/>
  <c r="M91" i="10" s="1"/>
  <c r="N91" i="10" s="1"/>
  <c r="T91" i="10"/>
  <c r="F91" i="10"/>
  <c r="Y90" i="10"/>
  <c r="Z90" i="10" s="1"/>
  <c r="T90" i="10"/>
  <c r="J90" i="10"/>
  <c r="I90" i="10"/>
  <c r="F90" i="10"/>
  <c r="Z89" i="10"/>
  <c r="Y89" i="10"/>
  <c r="T89" i="10"/>
  <c r="I89" i="10"/>
  <c r="J89" i="10" s="1"/>
  <c r="F89" i="10"/>
  <c r="Z88" i="10"/>
  <c r="I88" i="10" s="1"/>
  <c r="Y88" i="10"/>
  <c r="T88" i="10"/>
  <c r="M88" i="10"/>
  <c r="N88" i="10" s="1"/>
  <c r="K88" i="10"/>
  <c r="L88" i="10" s="1"/>
  <c r="J88" i="10"/>
  <c r="O88" i="10" s="1"/>
  <c r="F88" i="10"/>
  <c r="Z87" i="10"/>
  <c r="I87" i="10" s="1"/>
  <c r="J87" i="10" s="1"/>
  <c r="Y87" i="10"/>
  <c r="T87" i="10"/>
  <c r="F87" i="10"/>
  <c r="Y86" i="10"/>
  <c r="Z86" i="10" s="1"/>
  <c r="T86" i="10"/>
  <c r="J86" i="10"/>
  <c r="I86" i="10"/>
  <c r="F86" i="10"/>
  <c r="Y85" i="10"/>
  <c r="Z85" i="10" s="1"/>
  <c r="T85" i="10"/>
  <c r="O85" i="10"/>
  <c r="M85" i="10"/>
  <c r="N85" i="10" s="1"/>
  <c r="J85" i="10"/>
  <c r="K85" i="10" s="1"/>
  <c r="L85" i="10" s="1"/>
  <c r="I85" i="10"/>
  <c r="F85" i="10"/>
  <c r="Y84" i="10"/>
  <c r="Z84" i="10" s="1"/>
  <c r="I84" i="10" s="1"/>
  <c r="T84" i="10"/>
  <c r="J84" i="10"/>
  <c r="F84" i="10"/>
  <c r="Y83" i="10"/>
  <c r="Z83" i="10" s="1"/>
  <c r="I83" i="10" s="1"/>
  <c r="T83" i="10"/>
  <c r="J83" i="10"/>
  <c r="O83" i="10" s="1"/>
  <c r="F83" i="10"/>
  <c r="Y82" i="10"/>
  <c r="Z82" i="10" s="1"/>
  <c r="I82" i="10" s="1"/>
  <c r="J82" i="10" s="1"/>
  <c r="O82" i="10" s="1"/>
  <c r="T82" i="10"/>
  <c r="F82" i="10"/>
  <c r="Y81" i="10"/>
  <c r="Z81" i="10" s="1"/>
  <c r="I81" i="10" s="1"/>
  <c r="J81" i="10" s="1"/>
  <c r="T81" i="10"/>
  <c r="F81" i="10"/>
  <c r="Z80" i="10"/>
  <c r="I80" i="10" s="1"/>
  <c r="J80" i="10" s="1"/>
  <c r="K80" i="10" s="1"/>
  <c r="L80" i="10" s="1"/>
  <c r="Y80" i="10"/>
  <c r="T80" i="10"/>
  <c r="F80" i="10"/>
  <c r="Y79" i="10"/>
  <c r="Z79" i="10" s="1"/>
  <c r="I79" i="10" s="1"/>
  <c r="J79" i="10" s="1"/>
  <c r="T79" i="10"/>
  <c r="F79" i="10"/>
  <c r="Y78" i="10"/>
  <c r="Z78" i="10" s="1"/>
  <c r="I78" i="10" s="1"/>
  <c r="J78" i="10" s="1"/>
  <c r="T78" i="10"/>
  <c r="F78" i="10"/>
  <c r="Y77" i="10"/>
  <c r="Z77" i="10" s="1"/>
  <c r="I77" i="10" s="1"/>
  <c r="J77" i="10" s="1"/>
  <c r="K77" i="10" s="1"/>
  <c r="L77" i="10" s="1"/>
  <c r="T77" i="10"/>
  <c r="F77" i="10"/>
  <c r="Y76" i="10"/>
  <c r="Z76" i="10" s="1"/>
  <c r="I76" i="10" s="1"/>
  <c r="J76" i="10" s="1"/>
  <c r="T76" i="10"/>
  <c r="K76" i="10"/>
  <c r="L76" i="10" s="1"/>
  <c r="F76" i="10"/>
  <c r="Y75" i="10"/>
  <c r="Z75" i="10" s="1"/>
  <c r="I75" i="10" s="1"/>
  <c r="J75" i="10" s="1"/>
  <c r="T75" i="10"/>
  <c r="F75" i="10"/>
  <c r="Y74" i="10"/>
  <c r="Z74" i="10" s="1"/>
  <c r="T74" i="10"/>
  <c r="O74" i="10"/>
  <c r="W74" i="10" s="1"/>
  <c r="X74" i="10" s="1"/>
  <c r="N74" i="10"/>
  <c r="I74" i="10"/>
  <c r="J74" i="10" s="1"/>
  <c r="M74" i="10" s="1"/>
  <c r="F74" i="10"/>
  <c r="Z73" i="10"/>
  <c r="Y73" i="10"/>
  <c r="T73" i="10"/>
  <c r="I73" i="10"/>
  <c r="J73" i="10" s="1"/>
  <c r="F73" i="10"/>
  <c r="Z72" i="10"/>
  <c r="I72" i="10" s="1"/>
  <c r="J72" i="10" s="1"/>
  <c r="K72" i="10" s="1"/>
  <c r="Y72" i="10"/>
  <c r="T72" i="10"/>
  <c r="M72" i="10"/>
  <c r="N72" i="10" s="1"/>
  <c r="L72" i="10"/>
  <c r="F72" i="10"/>
  <c r="Z71" i="10"/>
  <c r="Y71" i="10"/>
  <c r="T71" i="10"/>
  <c r="I71" i="10"/>
  <c r="J71" i="10" s="1"/>
  <c r="F71" i="10"/>
  <c r="Y70" i="10"/>
  <c r="Z70" i="10" s="1"/>
  <c r="T70" i="10"/>
  <c r="J70" i="10"/>
  <c r="O70" i="10" s="1"/>
  <c r="I70" i="10"/>
  <c r="F70" i="10"/>
  <c r="Z69" i="10"/>
  <c r="Y69" i="10"/>
  <c r="T69" i="10"/>
  <c r="I69" i="10"/>
  <c r="J69" i="10" s="1"/>
  <c r="F69" i="10"/>
  <c r="Y68" i="10"/>
  <c r="Z68" i="10" s="1"/>
  <c r="I68" i="10" s="1"/>
  <c r="T68" i="10"/>
  <c r="J68" i="10"/>
  <c r="O68" i="10" s="1"/>
  <c r="F68" i="10"/>
  <c r="Z67" i="10"/>
  <c r="I67" i="10" s="1"/>
  <c r="J67" i="10" s="1"/>
  <c r="Y67" i="10"/>
  <c r="T67" i="10"/>
  <c r="M67" i="10"/>
  <c r="N67" i="10" s="1"/>
  <c r="F67" i="10"/>
  <c r="Y66" i="10"/>
  <c r="Z66" i="10" s="1"/>
  <c r="I66" i="10" s="1"/>
  <c r="J66" i="10" s="1"/>
  <c r="T66" i="10"/>
  <c r="F66" i="10"/>
  <c r="Z65" i="10"/>
  <c r="I65" i="10" s="1"/>
  <c r="J65" i="10" s="1"/>
  <c r="Y65" i="10"/>
  <c r="T65" i="10"/>
  <c r="F65" i="10"/>
  <c r="Z64" i="10"/>
  <c r="I64" i="10" s="1"/>
  <c r="J64" i="10" s="1"/>
  <c r="Y64" i="10"/>
  <c r="T64" i="10"/>
  <c r="F64" i="10"/>
  <c r="Y63" i="10"/>
  <c r="Z63" i="10" s="1"/>
  <c r="I63" i="10" s="1"/>
  <c r="J63" i="10" s="1"/>
  <c r="T63" i="10"/>
  <c r="F63" i="10"/>
  <c r="Y62" i="10"/>
  <c r="Z62" i="10" s="1"/>
  <c r="I62" i="10" s="1"/>
  <c r="J62" i="10" s="1"/>
  <c r="M62" i="10" s="1"/>
  <c r="N62" i="10" s="1"/>
  <c r="T62" i="10"/>
  <c r="F62" i="10"/>
  <c r="Y61" i="10"/>
  <c r="Z61" i="10" s="1"/>
  <c r="I61" i="10" s="1"/>
  <c r="J61" i="10" s="1"/>
  <c r="T61" i="10"/>
  <c r="O61" i="10"/>
  <c r="F61" i="10"/>
  <c r="Y60" i="10"/>
  <c r="Z60" i="10" s="1"/>
  <c r="I60" i="10" s="1"/>
  <c r="J60" i="10" s="1"/>
  <c r="T60" i="10"/>
  <c r="F60" i="10"/>
  <c r="Z59" i="10"/>
  <c r="I59" i="10" s="1"/>
  <c r="J59" i="10" s="1"/>
  <c r="Y59" i="10"/>
  <c r="T59" i="10"/>
  <c r="M59" i="10"/>
  <c r="N59" i="10" s="1"/>
  <c r="F59" i="10"/>
  <c r="Y58" i="10"/>
  <c r="Z58" i="10" s="1"/>
  <c r="T58" i="10"/>
  <c r="I58" i="10"/>
  <c r="J58" i="10" s="1"/>
  <c r="F58" i="10"/>
  <c r="Z57" i="10"/>
  <c r="I57" i="10" s="1"/>
  <c r="J57" i="10" s="1"/>
  <c r="Y57" i="10"/>
  <c r="T57" i="10"/>
  <c r="F57" i="10"/>
  <c r="Y56" i="10"/>
  <c r="Z56" i="10" s="1"/>
  <c r="I56" i="10" s="1"/>
  <c r="J56" i="10" s="1"/>
  <c r="T56" i="10"/>
  <c r="F56" i="10"/>
  <c r="Z55" i="10"/>
  <c r="I55" i="10" s="1"/>
  <c r="J55" i="10" s="1"/>
  <c r="Y55" i="10"/>
  <c r="T55" i="10"/>
  <c r="F55" i="10"/>
  <c r="Z54" i="10"/>
  <c r="I54" i="10" s="1"/>
  <c r="J54" i="10" s="1"/>
  <c r="Y54" i="10"/>
  <c r="T54" i="10"/>
  <c r="F54" i="10"/>
  <c r="Y53" i="10"/>
  <c r="Z53" i="10" s="1"/>
  <c r="I53" i="10" s="1"/>
  <c r="J53" i="10" s="1"/>
  <c r="O53" i="10" s="1"/>
  <c r="T53" i="10"/>
  <c r="F53" i="10"/>
  <c r="Y52" i="10"/>
  <c r="Z52" i="10" s="1"/>
  <c r="I52" i="10" s="1"/>
  <c r="J52" i="10" s="1"/>
  <c r="T52" i="10"/>
  <c r="F52" i="10"/>
  <c r="Y51" i="10"/>
  <c r="Z51" i="10" s="1"/>
  <c r="T51" i="10"/>
  <c r="I51" i="10"/>
  <c r="J51" i="10" s="1"/>
  <c r="F51" i="10"/>
  <c r="Y50" i="10"/>
  <c r="Z50" i="10" s="1"/>
  <c r="T50" i="10"/>
  <c r="I50" i="10"/>
  <c r="J50" i="10" s="1"/>
  <c r="F50" i="10"/>
  <c r="Z49" i="10"/>
  <c r="I49" i="10" s="1"/>
  <c r="J49" i="10" s="1"/>
  <c r="K49" i="10" s="1"/>
  <c r="L49" i="10" s="1"/>
  <c r="Y49" i="10"/>
  <c r="T49" i="10"/>
  <c r="O49" i="10"/>
  <c r="M49" i="10"/>
  <c r="N49" i="10" s="1"/>
  <c r="F49" i="10"/>
  <c r="Z48" i="10"/>
  <c r="I48" i="10" s="1"/>
  <c r="J48" i="10" s="1"/>
  <c r="O48" i="10" s="1"/>
  <c r="Y48" i="10"/>
  <c r="T48" i="10"/>
  <c r="M48" i="10"/>
  <c r="N48" i="10" s="1"/>
  <c r="K48" i="10"/>
  <c r="L48" i="10" s="1"/>
  <c r="F48" i="10"/>
  <c r="Y47" i="10"/>
  <c r="Z47" i="10" s="1"/>
  <c r="T47" i="10"/>
  <c r="K47" i="10"/>
  <c r="L47" i="10" s="1"/>
  <c r="J47" i="10"/>
  <c r="I47" i="10"/>
  <c r="F47" i="10"/>
  <c r="Y46" i="10"/>
  <c r="Z46" i="10" s="1"/>
  <c r="T46" i="10"/>
  <c r="O46" i="10"/>
  <c r="J46" i="10"/>
  <c r="I46" i="10"/>
  <c r="F46" i="10"/>
  <c r="Z45" i="10"/>
  <c r="I45" i="10" s="1"/>
  <c r="J45" i="10" s="1"/>
  <c r="K45" i="10" s="1"/>
  <c r="L45" i="10" s="1"/>
  <c r="Y45" i="10"/>
  <c r="T45" i="10"/>
  <c r="O45" i="10"/>
  <c r="N45" i="10"/>
  <c r="M45" i="10"/>
  <c r="F45" i="10"/>
  <c r="Z44" i="10"/>
  <c r="I44" i="10" s="1"/>
  <c r="J44" i="10" s="1"/>
  <c r="O44" i="10" s="1"/>
  <c r="Y44" i="10"/>
  <c r="T44" i="10"/>
  <c r="M44" i="10"/>
  <c r="N44" i="10" s="1"/>
  <c r="F44" i="10"/>
  <c r="Y43" i="10"/>
  <c r="Z43" i="10" s="1"/>
  <c r="T43" i="10"/>
  <c r="J43" i="10"/>
  <c r="I43" i="10"/>
  <c r="F43" i="10"/>
  <c r="Y42" i="10"/>
  <c r="Z42" i="10" s="1"/>
  <c r="I42" i="10" s="1"/>
  <c r="J42" i="10" s="1"/>
  <c r="T42" i="10"/>
  <c r="F42" i="10"/>
  <c r="Z41" i="10"/>
  <c r="I41" i="10" s="1"/>
  <c r="J41" i="10" s="1"/>
  <c r="K41" i="10" s="1"/>
  <c r="L41" i="10" s="1"/>
  <c r="Y41" i="10"/>
  <c r="T41" i="10"/>
  <c r="F41" i="10"/>
  <c r="Y40" i="10"/>
  <c r="Z40" i="10" s="1"/>
  <c r="I40" i="10" s="1"/>
  <c r="J40" i="10" s="1"/>
  <c r="T40" i="10"/>
  <c r="F40" i="10"/>
  <c r="Y39" i="10"/>
  <c r="Z39" i="10" s="1"/>
  <c r="T39" i="10"/>
  <c r="J39" i="10"/>
  <c r="I39" i="10"/>
  <c r="F39" i="10"/>
  <c r="Y38" i="10"/>
  <c r="Z38" i="10" s="1"/>
  <c r="I38" i="10" s="1"/>
  <c r="J38" i="10" s="1"/>
  <c r="T38" i="10"/>
  <c r="F38" i="10"/>
  <c r="Y37" i="10"/>
  <c r="Z37" i="10" s="1"/>
  <c r="I37" i="10" s="1"/>
  <c r="J37" i="10" s="1"/>
  <c r="T37" i="10"/>
  <c r="F37" i="10"/>
  <c r="Y36" i="10"/>
  <c r="Z36" i="10" s="1"/>
  <c r="I36" i="10" s="1"/>
  <c r="J36" i="10" s="1"/>
  <c r="T36" i="10"/>
  <c r="F36" i="10"/>
  <c r="Y35" i="10"/>
  <c r="Z35" i="10" s="1"/>
  <c r="I35" i="10" s="1"/>
  <c r="J35" i="10" s="1"/>
  <c r="T35" i="10"/>
  <c r="F35" i="10"/>
  <c r="Y34" i="10"/>
  <c r="Z34" i="10" s="1"/>
  <c r="T34" i="10"/>
  <c r="I34" i="10"/>
  <c r="J34" i="10" s="1"/>
  <c r="F34" i="10"/>
  <c r="Y33" i="10"/>
  <c r="Z33" i="10" s="1"/>
  <c r="I33" i="10" s="1"/>
  <c r="J33" i="10" s="1"/>
  <c r="T33" i="10"/>
  <c r="F33" i="10"/>
  <c r="Y32" i="10"/>
  <c r="Z32" i="10" s="1"/>
  <c r="I32" i="10" s="1"/>
  <c r="J32" i="10" s="1"/>
  <c r="T32" i="10"/>
  <c r="M32" i="10"/>
  <c r="N32" i="10" s="1"/>
  <c r="F32" i="10"/>
  <c r="Y31" i="10"/>
  <c r="Z31" i="10" s="1"/>
  <c r="I31" i="10" s="1"/>
  <c r="J31" i="10" s="1"/>
  <c r="T31" i="10"/>
  <c r="F31" i="10"/>
  <c r="Y30" i="10"/>
  <c r="Z30" i="10" s="1"/>
  <c r="I30" i="10" s="1"/>
  <c r="J30" i="10" s="1"/>
  <c r="T30" i="10"/>
  <c r="F30" i="10"/>
  <c r="Z29" i="10"/>
  <c r="I29" i="10" s="1"/>
  <c r="J29" i="10" s="1"/>
  <c r="Y29" i="10"/>
  <c r="T29" i="10"/>
  <c r="F29" i="10"/>
  <c r="Z28" i="10"/>
  <c r="I28" i="10" s="1"/>
  <c r="J28" i="10" s="1"/>
  <c r="Y28" i="10"/>
  <c r="T28" i="10"/>
  <c r="K28" i="10"/>
  <c r="L28" i="10" s="1"/>
  <c r="F28" i="10"/>
  <c r="Y27" i="10"/>
  <c r="Z27" i="10" s="1"/>
  <c r="I27" i="10" s="1"/>
  <c r="J27" i="10" s="1"/>
  <c r="T27" i="10"/>
  <c r="F27" i="10"/>
  <c r="Y26" i="10"/>
  <c r="Z26" i="10" s="1"/>
  <c r="I26" i="10" s="1"/>
  <c r="J26" i="10" s="1"/>
  <c r="T26" i="10"/>
  <c r="F26" i="10"/>
  <c r="Y25" i="10"/>
  <c r="Z25" i="10" s="1"/>
  <c r="I25" i="10" s="1"/>
  <c r="J25" i="10" s="1"/>
  <c r="T25" i="10"/>
  <c r="F25" i="10"/>
  <c r="Z24" i="10"/>
  <c r="I24" i="10" s="1"/>
  <c r="J24" i="10" s="1"/>
  <c r="Y24" i="10"/>
  <c r="T24" i="10"/>
  <c r="F24" i="10"/>
  <c r="Y23" i="10"/>
  <c r="Z23" i="10" s="1"/>
  <c r="T23" i="10"/>
  <c r="I23" i="10"/>
  <c r="J23" i="10" s="1"/>
  <c r="F23" i="10"/>
  <c r="Y22" i="10"/>
  <c r="Z22" i="10" s="1"/>
  <c r="I22" i="10" s="1"/>
  <c r="J22" i="10" s="1"/>
  <c r="T22" i="10"/>
  <c r="F22" i="10"/>
  <c r="Z21" i="10"/>
  <c r="I21" i="10" s="1"/>
  <c r="Y21" i="10"/>
  <c r="T21" i="10"/>
  <c r="O21" i="10"/>
  <c r="U21" i="10" s="1"/>
  <c r="M21" i="10"/>
  <c r="N21" i="10" s="1"/>
  <c r="L21" i="10"/>
  <c r="J21" i="10"/>
  <c r="K21" i="10" s="1"/>
  <c r="F21" i="10"/>
  <c r="Z20" i="10"/>
  <c r="I20" i="10" s="1"/>
  <c r="J20" i="10" s="1"/>
  <c r="Y20" i="10"/>
  <c r="T20" i="10"/>
  <c r="F20" i="10"/>
  <c r="Y19" i="10"/>
  <c r="Z19" i="10" s="1"/>
  <c r="T19" i="10"/>
  <c r="I19" i="10"/>
  <c r="J19" i="10" s="1"/>
  <c r="F19" i="10"/>
  <c r="Y18" i="10"/>
  <c r="Z18" i="10" s="1"/>
  <c r="T18" i="10"/>
  <c r="J18" i="10"/>
  <c r="I18" i="10"/>
  <c r="F18" i="10"/>
  <c r="Z17" i="10"/>
  <c r="I17" i="10" s="1"/>
  <c r="J17" i="10" s="1"/>
  <c r="Y17" i="10"/>
  <c r="T17" i="10"/>
  <c r="F17" i="10"/>
  <c r="Y16" i="10"/>
  <c r="Z16" i="10" s="1"/>
  <c r="I16" i="10" s="1"/>
  <c r="J16" i="10" s="1"/>
  <c r="T16" i="10"/>
  <c r="F16" i="10"/>
  <c r="Y15" i="10"/>
  <c r="Z15" i="10" s="1"/>
  <c r="I15" i="10" s="1"/>
  <c r="J15" i="10" s="1"/>
  <c r="T15" i="10"/>
  <c r="F15" i="10"/>
  <c r="Y14" i="10"/>
  <c r="T14" i="10"/>
  <c r="F14" i="10"/>
  <c r="Q229" i="10" l="1"/>
  <c r="Z229" i="10" s="1"/>
  <c r="R229" i="10"/>
  <c r="Z14" i="10"/>
  <c r="I14" i="10" s="1"/>
  <c r="J14" i="10" s="1"/>
  <c r="O14" i="10" s="1"/>
  <c r="U14" i="10" s="1"/>
  <c r="Q227" i="10"/>
  <c r="R227" i="10"/>
  <c r="Q228" i="10"/>
  <c r="O218" i="10"/>
  <c r="U218" i="10" s="1"/>
  <c r="K218" i="10"/>
  <c r="L218" i="10" s="1"/>
  <c r="M218" i="10"/>
  <c r="N218" i="10" s="1"/>
  <c r="Z230" i="10"/>
  <c r="O60" i="10"/>
  <c r="M60" i="10"/>
  <c r="N60" i="10" s="1"/>
  <c r="K60" i="10"/>
  <c r="L60" i="10" s="1"/>
  <c r="K113" i="10"/>
  <c r="L113" i="10" s="1"/>
  <c r="O113" i="10"/>
  <c r="M113" i="10"/>
  <c r="N113" i="10" s="1"/>
  <c r="O15" i="10"/>
  <c r="M15" i="10"/>
  <c r="N15" i="10" s="1"/>
  <c r="K15" i="10"/>
  <c r="L15" i="10" s="1"/>
  <c r="O75" i="10"/>
  <c r="K75" i="10"/>
  <c r="L75" i="10" s="1"/>
  <c r="M75" i="10"/>
  <c r="N75" i="10" s="1"/>
  <c r="K17" i="10"/>
  <c r="L17" i="10" s="1"/>
  <c r="M17" i="10"/>
  <c r="N17" i="10" s="1"/>
  <c r="O17" i="10"/>
  <c r="W61" i="10"/>
  <c r="X61" i="10" s="1"/>
  <c r="U61" i="10"/>
  <c r="U104" i="10"/>
  <c r="W104" i="10"/>
  <c r="X104" i="10" s="1"/>
  <c r="K117" i="10"/>
  <c r="L117" i="10" s="1"/>
  <c r="O117" i="10"/>
  <c r="M117" i="10"/>
  <c r="N117" i="10" s="1"/>
  <c r="M106" i="10"/>
  <c r="N106" i="10" s="1"/>
  <c r="O106" i="10"/>
  <c r="K106" i="10"/>
  <c r="L106" i="10" s="1"/>
  <c r="O119" i="10"/>
  <c r="M119" i="10"/>
  <c r="N119" i="10" s="1"/>
  <c r="K119" i="10"/>
  <c r="L119" i="10" s="1"/>
  <c r="J229" i="10"/>
  <c r="J230" i="10" s="1"/>
  <c r="M14" i="10"/>
  <c r="M26" i="10"/>
  <c r="N26" i="10" s="1"/>
  <c r="K26" i="10"/>
  <c r="L26" i="10" s="1"/>
  <c r="O26" i="10"/>
  <c r="O36" i="10"/>
  <c r="M36" i="10"/>
  <c r="N36" i="10" s="1"/>
  <c r="K36" i="10"/>
  <c r="L36" i="10" s="1"/>
  <c r="M38" i="10"/>
  <c r="N38" i="10" s="1"/>
  <c r="K38" i="10"/>
  <c r="L38" i="10" s="1"/>
  <c r="O38" i="10"/>
  <c r="O51" i="10"/>
  <c r="M51" i="10"/>
  <c r="N51" i="10" s="1"/>
  <c r="K51" i="10"/>
  <c r="L51" i="10" s="1"/>
  <c r="W53" i="10"/>
  <c r="X53" i="10" s="1"/>
  <c r="U53" i="10"/>
  <c r="K55" i="10"/>
  <c r="L55" i="10" s="1"/>
  <c r="O55" i="10"/>
  <c r="M55" i="10"/>
  <c r="N55" i="10" s="1"/>
  <c r="M78" i="10"/>
  <c r="N78" i="10" s="1"/>
  <c r="O78" i="10"/>
  <c r="K78" i="10"/>
  <c r="L78" i="10" s="1"/>
  <c r="M86" i="10"/>
  <c r="N86" i="10" s="1"/>
  <c r="O86" i="10"/>
  <c r="K86" i="10"/>
  <c r="L86" i="10" s="1"/>
  <c r="W14" i="10"/>
  <c r="K65" i="10"/>
  <c r="L65" i="10" s="1"/>
  <c r="O65" i="10"/>
  <c r="M65" i="10"/>
  <c r="N65" i="10" s="1"/>
  <c r="U82" i="10"/>
  <c r="W82" i="10"/>
  <c r="X82" i="10" s="1"/>
  <c r="M34" i="10"/>
  <c r="N34" i="10" s="1"/>
  <c r="K34" i="10"/>
  <c r="L34" i="10" s="1"/>
  <c r="O34" i="10"/>
  <c r="O16" i="10"/>
  <c r="M16" i="10"/>
  <c r="N16" i="10" s="1"/>
  <c r="K16" i="10"/>
  <c r="L16" i="10" s="1"/>
  <c r="M18" i="10"/>
  <c r="N18" i="10" s="1"/>
  <c r="K18" i="10"/>
  <c r="L18" i="10" s="1"/>
  <c r="O18" i="10"/>
  <c r="O28" i="10"/>
  <c r="M28" i="10"/>
  <c r="N28" i="10" s="1"/>
  <c r="O32" i="10"/>
  <c r="K32" i="10"/>
  <c r="L32" i="10" s="1"/>
  <c r="M42" i="10"/>
  <c r="N42" i="10" s="1"/>
  <c r="K42" i="10"/>
  <c r="L42" i="10" s="1"/>
  <c r="O42" i="10"/>
  <c r="K73" i="10"/>
  <c r="L73" i="10" s="1"/>
  <c r="O73" i="10"/>
  <c r="M73" i="10"/>
  <c r="N73" i="10" s="1"/>
  <c r="K101" i="10"/>
  <c r="L101" i="10" s="1"/>
  <c r="O101" i="10"/>
  <c r="M101" i="10"/>
  <c r="N101" i="10" s="1"/>
  <c r="M114" i="10"/>
  <c r="N114" i="10" s="1"/>
  <c r="O114" i="10"/>
  <c r="K114" i="10"/>
  <c r="L114" i="10" s="1"/>
  <c r="M152" i="10"/>
  <c r="N152" i="10" s="1"/>
  <c r="O152" i="10"/>
  <c r="K152" i="10"/>
  <c r="L152" i="10" s="1"/>
  <c r="M64" i="10"/>
  <c r="N64" i="10" s="1"/>
  <c r="K64" i="10"/>
  <c r="L64" i="10" s="1"/>
  <c r="O64" i="10"/>
  <c r="W70" i="10"/>
  <c r="X70" i="10" s="1"/>
  <c r="U70" i="10"/>
  <c r="K143" i="10"/>
  <c r="L143" i="10" s="1"/>
  <c r="M143" i="10"/>
  <c r="N143" i="10" s="1"/>
  <c r="O143" i="10"/>
  <c r="W46" i="10"/>
  <c r="X46" i="10" s="1"/>
  <c r="U46" i="10"/>
  <c r="O63" i="10"/>
  <c r="M63" i="10"/>
  <c r="N63" i="10" s="1"/>
  <c r="K63" i="10"/>
  <c r="L63" i="10" s="1"/>
  <c r="O71" i="10"/>
  <c r="M71" i="10"/>
  <c r="N71" i="10" s="1"/>
  <c r="K71" i="10"/>
  <c r="L71" i="10" s="1"/>
  <c r="M94" i="10"/>
  <c r="N94" i="10" s="1"/>
  <c r="O94" i="10"/>
  <c r="K94" i="10"/>
  <c r="L94" i="10" s="1"/>
  <c r="O120" i="10"/>
  <c r="M120" i="10"/>
  <c r="N120" i="10" s="1"/>
  <c r="K120" i="10"/>
  <c r="L120" i="10" s="1"/>
  <c r="O128" i="10"/>
  <c r="M128" i="10"/>
  <c r="N128" i="10" s="1"/>
  <c r="K128" i="10"/>
  <c r="L128" i="10" s="1"/>
  <c r="K57" i="10"/>
  <c r="L57" i="10" s="1"/>
  <c r="O57" i="10"/>
  <c r="M57" i="10"/>
  <c r="N57" i="10" s="1"/>
  <c r="O124" i="10"/>
  <c r="M124" i="10"/>
  <c r="N124" i="10" s="1"/>
  <c r="K124" i="10"/>
  <c r="L124" i="10" s="1"/>
  <c r="M134" i="10"/>
  <c r="N134" i="10" s="1"/>
  <c r="O134" i="10"/>
  <c r="K134" i="10"/>
  <c r="L134" i="10" s="1"/>
  <c r="M22" i="10"/>
  <c r="N22" i="10" s="1"/>
  <c r="K22" i="10"/>
  <c r="L22" i="10" s="1"/>
  <c r="O22" i="10"/>
  <c r="M30" i="10"/>
  <c r="N30" i="10" s="1"/>
  <c r="K30" i="10"/>
  <c r="L30" i="10" s="1"/>
  <c r="O30" i="10"/>
  <c r="O40" i="10"/>
  <c r="K40" i="10"/>
  <c r="L40" i="10" s="1"/>
  <c r="M40" i="10"/>
  <c r="N40" i="10" s="1"/>
  <c r="M66" i="10"/>
  <c r="N66" i="10" s="1"/>
  <c r="O66" i="10"/>
  <c r="K66" i="10"/>
  <c r="L66" i="10" s="1"/>
  <c r="U92" i="10"/>
  <c r="W92" i="10"/>
  <c r="X92" i="10" s="1"/>
  <c r="M110" i="10"/>
  <c r="N110" i="10" s="1"/>
  <c r="K110" i="10"/>
  <c r="L110" i="10" s="1"/>
  <c r="O110" i="10"/>
  <c r="O24" i="10"/>
  <c r="K24" i="10"/>
  <c r="L24" i="10" s="1"/>
  <c r="M24" i="10"/>
  <c r="N24" i="10" s="1"/>
  <c r="O76" i="10"/>
  <c r="M76" i="10"/>
  <c r="N76" i="10" s="1"/>
  <c r="O23" i="10"/>
  <c r="M23" i="10"/>
  <c r="N23" i="10" s="1"/>
  <c r="K23" i="10"/>
  <c r="L23" i="10" s="1"/>
  <c r="O39" i="10"/>
  <c r="M39" i="10"/>
  <c r="N39" i="10" s="1"/>
  <c r="K39" i="10"/>
  <c r="L39" i="10" s="1"/>
  <c r="M56" i="10"/>
  <c r="N56" i="10" s="1"/>
  <c r="K56" i="10"/>
  <c r="L56" i="10" s="1"/>
  <c r="O56" i="10"/>
  <c r="K81" i="10"/>
  <c r="L81" i="10" s="1"/>
  <c r="M81" i="10"/>
  <c r="N81" i="10" s="1"/>
  <c r="O81" i="10"/>
  <c r="K139" i="10"/>
  <c r="L139" i="10" s="1"/>
  <c r="O139" i="10"/>
  <c r="M139" i="10"/>
  <c r="N139" i="10" s="1"/>
  <c r="O27" i="10"/>
  <c r="M27" i="10"/>
  <c r="N27" i="10" s="1"/>
  <c r="K27" i="10"/>
  <c r="L27" i="10" s="1"/>
  <c r="K37" i="10"/>
  <c r="L37" i="10" s="1"/>
  <c r="M37" i="10"/>
  <c r="N37" i="10" s="1"/>
  <c r="O37" i="10"/>
  <c r="M50" i="10"/>
  <c r="N50" i="10" s="1"/>
  <c r="K50" i="10"/>
  <c r="L50" i="10" s="1"/>
  <c r="O50" i="10"/>
  <c r="O54" i="10"/>
  <c r="K54" i="10"/>
  <c r="L54" i="10" s="1"/>
  <c r="M54" i="10"/>
  <c r="N54" i="10" s="1"/>
  <c r="K69" i="10"/>
  <c r="L69" i="10" s="1"/>
  <c r="M69" i="10"/>
  <c r="N69" i="10" s="1"/>
  <c r="O69" i="10"/>
  <c r="O79" i="10"/>
  <c r="M79" i="10"/>
  <c r="N79" i="10" s="1"/>
  <c r="K79" i="10"/>
  <c r="L79" i="10" s="1"/>
  <c r="O84" i="10"/>
  <c r="M84" i="10"/>
  <c r="N84" i="10" s="1"/>
  <c r="K84" i="10"/>
  <c r="L84" i="10" s="1"/>
  <c r="K93" i="10"/>
  <c r="L93" i="10" s="1"/>
  <c r="O93" i="10"/>
  <c r="M93" i="10"/>
  <c r="N93" i="10" s="1"/>
  <c r="M102" i="10"/>
  <c r="N102" i="10" s="1"/>
  <c r="K102" i="10"/>
  <c r="L102" i="10" s="1"/>
  <c r="O102" i="10"/>
  <c r="K105" i="10"/>
  <c r="L105" i="10" s="1"/>
  <c r="O105" i="10"/>
  <c r="M105" i="10"/>
  <c r="N105" i="10" s="1"/>
  <c r="K109" i="10"/>
  <c r="L109" i="10" s="1"/>
  <c r="M109" i="10"/>
  <c r="N109" i="10" s="1"/>
  <c r="O109" i="10"/>
  <c r="K116" i="10"/>
  <c r="L116" i="10" s="1"/>
  <c r="O116" i="10"/>
  <c r="M116" i="10"/>
  <c r="N116" i="10" s="1"/>
  <c r="O123" i="10"/>
  <c r="M123" i="10"/>
  <c r="N123" i="10" s="1"/>
  <c r="K123" i="10"/>
  <c r="L123" i="10" s="1"/>
  <c r="M126" i="10"/>
  <c r="N126" i="10" s="1"/>
  <c r="O126" i="10"/>
  <c r="K126" i="10"/>
  <c r="L126" i="10" s="1"/>
  <c r="M130" i="10"/>
  <c r="N130" i="10" s="1"/>
  <c r="O130" i="10"/>
  <c r="K130" i="10"/>
  <c r="L130" i="10" s="1"/>
  <c r="O19" i="10"/>
  <c r="M19" i="10"/>
  <c r="N19" i="10" s="1"/>
  <c r="K19" i="10"/>
  <c r="L19" i="10" s="1"/>
  <c r="O20" i="10"/>
  <c r="M20" i="10"/>
  <c r="N20" i="10" s="1"/>
  <c r="K20" i="10"/>
  <c r="L20" i="10" s="1"/>
  <c r="K25" i="10"/>
  <c r="L25" i="10" s="1"/>
  <c r="O25" i="10"/>
  <c r="M25" i="10"/>
  <c r="N25" i="10" s="1"/>
  <c r="K29" i="10"/>
  <c r="L29" i="10" s="1"/>
  <c r="O29" i="10"/>
  <c r="M29" i="10"/>
  <c r="N29" i="10" s="1"/>
  <c r="O31" i="10"/>
  <c r="M31" i="10"/>
  <c r="N31" i="10" s="1"/>
  <c r="K31" i="10"/>
  <c r="L31" i="10" s="1"/>
  <c r="K33" i="10"/>
  <c r="L33" i="10" s="1"/>
  <c r="M33" i="10"/>
  <c r="N33" i="10" s="1"/>
  <c r="O33" i="10"/>
  <c r="O35" i="10"/>
  <c r="M35" i="10"/>
  <c r="N35" i="10" s="1"/>
  <c r="K35" i="10"/>
  <c r="L35" i="10" s="1"/>
  <c r="O52" i="10"/>
  <c r="K52" i="10"/>
  <c r="L52" i="10" s="1"/>
  <c r="M52" i="10"/>
  <c r="N52" i="10" s="1"/>
  <c r="O175" i="10"/>
  <c r="M175" i="10"/>
  <c r="N175" i="10" s="1"/>
  <c r="K175" i="10"/>
  <c r="L175" i="10" s="1"/>
  <c r="W45" i="10"/>
  <c r="X45" i="10" s="1"/>
  <c r="U45" i="10"/>
  <c r="O141" i="10"/>
  <c r="M141" i="10"/>
  <c r="N141" i="10" s="1"/>
  <c r="K141" i="10"/>
  <c r="L141" i="10" s="1"/>
  <c r="K61" i="10"/>
  <c r="L61" i="10" s="1"/>
  <c r="M61" i="10"/>
  <c r="N61" i="10" s="1"/>
  <c r="O103" i="10"/>
  <c r="M103" i="10"/>
  <c r="N103" i="10" s="1"/>
  <c r="K103" i="10"/>
  <c r="L103" i="10" s="1"/>
  <c r="W138" i="10"/>
  <c r="X138" i="10" s="1"/>
  <c r="U138" i="10"/>
  <c r="M158" i="10"/>
  <c r="N158" i="10" s="1"/>
  <c r="O158" i="10"/>
  <c r="K165" i="10"/>
  <c r="L165" i="10" s="1"/>
  <c r="O165" i="10"/>
  <c r="M165" i="10"/>
  <c r="N165" i="10" s="1"/>
  <c r="K203" i="10"/>
  <c r="L203" i="10" s="1"/>
  <c r="O203" i="10"/>
  <c r="M203" i="10"/>
  <c r="N203" i="10" s="1"/>
  <c r="O72" i="10"/>
  <c r="M80" i="10"/>
  <c r="N80" i="10" s="1"/>
  <c r="K92" i="10"/>
  <c r="L92" i="10" s="1"/>
  <c r="U108" i="10"/>
  <c r="W108" i="10"/>
  <c r="X108" i="10" s="1"/>
  <c r="M122" i="10"/>
  <c r="N122" i="10" s="1"/>
  <c r="O122" i="10"/>
  <c r="K122" i="10"/>
  <c r="L122" i="10" s="1"/>
  <c r="O127" i="10"/>
  <c r="K127" i="10"/>
  <c r="L127" i="10" s="1"/>
  <c r="O132" i="10"/>
  <c r="M132" i="10"/>
  <c r="N132" i="10" s="1"/>
  <c r="K158" i="10"/>
  <c r="L158" i="10" s="1"/>
  <c r="O167" i="10"/>
  <c r="K167" i="10"/>
  <c r="L167" i="10" s="1"/>
  <c r="M167" i="10"/>
  <c r="N167" i="10" s="1"/>
  <c r="K169" i="10"/>
  <c r="L169" i="10" s="1"/>
  <c r="O169" i="10"/>
  <c r="M169" i="10"/>
  <c r="N169" i="10" s="1"/>
  <c r="O171" i="10"/>
  <c r="M171" i="10"/>
  <c r="N171" i="10" s="1"/>
  <c r="K171" i="10"/>
  <c r="L171" i="10" s="1"/>
  <c r="W177" i="10"/>
  <c r="X177" i="10" s="1"/>
  <c r="U177" i="10"/>
  <c r="K184" i="10"/>
  <c r="L184" i="10" s="1"/>
  <c r="M184" i="10"/>
  <c r="N184" i="10" s="1"/>
  <c r="O184" i="10"/>
  <c r="U187" i="10"/>
  <c r="W187" i="10"/>
  <c r="X187" i="10" s="1"/>
  <c r="K192" i="10"/>
  <c r="L192" i="10" s="1"/>
  <c r="O192" i="10"/>
  <c r="M192" i="10"/>
  <c r="N192" i="10" s="1"/>
  <c r="M70" i="10"/>
  <c r="N70" i="10" s="1"/>
  <c r="K70" i="10"/>
  <c r="L70" i="10" s="1"/>
  <c r="M98" i="10"/>
  <c r="N98" i="10" s="1"/>
  <c r="O98" i="10"/>
  <c r="K98" i="10"/>
  <c r="L98" i="10" s="1"/>
  <c r="K125" i="10"/>
  <c r="L125" i="10" s="1"/>
  <c r="M125" i="10"/>
  <c r="N125" i="10" s="1"/>
  <c r="O125" i="10"/>
  <c r="K83" i="10"/>
  <c r="L83" i="10" s="1"/>
  <c r="K97" i="10"/>
  <c r="L97" i="10" s="1"/>
  <c r="O97" i="10"/>
  <c r="O131" i="10"/>
  <c r="K131" i="10"/>
  <c r="L131" i="10" s="1"/>
  <c r="M131" i="10"/>
  <c r="N131" i="10" s="1"/>
  <c r="W85" i="10"/>
  <c r="X85" i="10" s="1"/>
  <c r="U85" i="10"/>
  <c r="U100" i="10"/>
  <c r="W100" i="10"/>
  <c r="X100" i="10" s="1"/>
  <c r="W21" i="10"/>
  <c r="X21" i="10" s="1"/>
  <c r="M41" i="10"/>
  <c r="N41" i="10" s="1"/>
  <c r="O43" i="10"/>
  <c r="M43" i="10"/>
  <c r="N43" i="10" s="1"/>
  <c r="W44" i="10"/>
  <c r="X44" i="10" s="1"/>
  <c r="U44" i="10"/>
  <c r="K62" i="10"/>
  <c r="L62" i="10" s="1"/>
  <c r="U74" i="10"/>
  <c r="O87" i="10"/>
  <c r="K87" i="10"/>
  <c r="L87" i="10" s="1"/>
  <c r="M87" i="10"/>
  <c r="N87" i="10" s="1"/>
  <c r="M136" i="10"/>
  <c r="N136" i="10" s="1"/>
  <c r="K136" i="10"/>
  <c r="L136" i="10" s="1"/>
  <c r="O136" i="10"/>
  <c r="M144" i="10"/>
  <c r="N144" i="10" s="1"/>
  <c r="K144" i="10"/>
  <c r="L144" i="10" s="1"/>
  <c r="O149" i="10"/>
  <c r="M149" i="10"/>
  <c r="N149" i="10" s="1"/>
  <c r="K149" i="10"/>
  <c r="L149" i="10" s="1"/>
  <c r="K155" i="10"/>
  <c r="L155" i="10" s="1"/>
  <c r="O155" i="10"/>
  <c r="M155" i="10"/>
  <c r="N155" i="10" s="1"/>
  <c r="M166" i="10"/>
  <c r="N166" i="10" s="1"/>
  <c r="K166" i="10"/>
  <c r="L166" i="10" s="1"/>
  <c r="O166" i="10"/>
  <c r="W83" i="10"/>
  <c r="X83" i="10" s="1"/>
  <c r="U83" i="10"/>
  <c r="M118" i="10"/>
  <c r="N118" i="10" s="1"/>
  <c r="O118" i="10"/>
  <c r="U112" i="10"/>
  <c r="W112" i="10"/>
  <c r="X112" i="10" s="1"/>
  <c r="K118" i="10"/>
  <c r="L118" i="10" s="1"/>
  <c r="O194" i="10"/>
  <c r="M194" i="10"/>
  <c r="N194" i="10" s="1"/>
  <c r="K194" i="10"/>
  <c r="L194" i="10" s="1"/>
  <c r="M68" i="10"/>
  <c r="N68" i="10" s="1"/>
  <c r="M83" i="10"/>
  <c r="N83" i="10" s="1"/>
  <c r="K43" i="10"/>
  <c r="L43" i="10" s="1"/>
  <c r="K44" i="10"/>
  <c r="L44" i="10" s="1"/>
  <c r="O59" i="10"/>
  <c r="K59" i="10"/>
  <c r="L59" i="10" s="1"/>
  <c r="M77" i="10"/>
  <c r="N77" i="10" s="1"/>
  <c r="O80" i="10"/>
  <c r="M92" i="10"/>
  <c r="N92" i="10" s="1"/>
  <c r="O111" i="10"/>
  <c r="M111" i="10"/>
  <c r="N111" i="10" s="1"/>
  <c r="K111" i="10"/>
  <c r="L111" i="10" s="1"/>
  <c r="O163" i="10"/>
  <c r="M163" i="10"/>
  <c r="N163" i="10" s="1"/>
  <c r="O186" i="10"/>
  <c r="M186" i="10"/>
  <c r="N186" i="10" s="1"/>
  <c r="K186" i="10"/>
  <c r="L186" i="10" s="1"/>
  <c r="U68" i="10"/>
  <c r="W68" i="10"/>
  <c r="X68" i="10" s="1"/>
  <c r="M148" i="10"/>
  <c r="N148" i="10" s="1"/>
  <c r="K148" i="10"/>
  <c r="L148" i="10" s="1"/>
  <c r="U160" i="10"/>
  <c r="W160" i="10"/>
  <c r="X160" i="10" s="1"/>
  <c r="M58" i="10"/>
  <c r="N58" i="10" s="1"/>
  <c r="O58" i="10"/>
  <c r="K58" i="10"/>
  <c r="L58" i="10" s="1"/>
  <c r="K68" i="10"/>
  <c r="L68" i="10" s="1"/>
  <c r="O91" i="10"/>
  <c r="K91" i="10"/>
  <c r="L91" i="10" s="1"/>
  <c r="W49" i="10"/>
  <c r="X49" i="10" s="1"/>
  <c r="U49" i="10"/>
  <c r="O41" i="10"/>
  <c r="M46" i="10"/>
  <c r="N46" i="10" s="1"/>
  <c r="K46" i="10"/>
  <c r="L46" i="10" s="1"/>
  <c r="O47" i="10"/>
  <c r="M47" i="10"/>
  <c r="N47" i="10" s="1"/>
  <c r="W48" i="10"/>
  <c r="X48" i="10" s="1"/>
  <c r="U48" i="10"/>
  <c r="M53" i="10"/>
  <c r="N53" i="10" s="1"/>
  <c r="K53" i="10"/>
  <c r="L53" i="10" s="1"/>
  <c r="O62" i="10"/>
  <c r="O67" i="10"/>
  <c r="K67" i="10"/>
  <c r="L67" i="10" s="1"/>
  <c r="O77" i="10"/>
  <c r="M82" i="10"/>
  <c r="N82" i="10" s="1"/>
  <c r="K82" i="10"/>
  <c r="L82" i="10" s="1"/>
  <c r="U88" i="10"/>
  <c r="W88" i="10"/>
  <c r="X88" i="10" s="1"/>
  <c r="K89" i="10"/>
  <c r="L89" i="10" s="1"/>
  <c r="M89" i="10"/>
  <c r="N89" i="10" s="1"/>
  <c r="O89" i="10"/>
  <c r="O107" i="10"/>
  <c r="K107" i="10"/>
  <c r="L107" i="10" s="1"/>
  <c r="K129" i="10"/>
  <c r="L129" i="10" s="1"/>
  <c r="O129" i="10"/>
  <c r="O144" i="10"/>
  <c r="O148" i="10"/>
  <c r="K161" i="10"/>
  <c r="L161" i="10" s="1"/>
  <c r="O161" i="10"/>
  <c r="M161" i="10"/>
  <c r="N161" i="10" s="1"/>
  <c r="O146" i="10"/>
  <c r="M146" i="10"/>
  <c r="N146" i="10" s="1"/>
  <c r="W157" i="10"/>
  <c r="X157" i="10" s="1"/>
  <c r="U157" i="10"/>
  <c r="U199" i="10"/>
  <c r="W199" i="10"/>
  <c r="X199" i="10" s="1"/>
  <c r="O214" i="10"/>
  <c r="K214" i="10"/>
  <c r="L214" i="10" s="1"/>
  <c r="M214" i="10"/>
  <c r="N214" i="10" s="1"/>
  <c r="K121" i="10"/>
  <c r="L121" i="10" s="1"/>
  <c r="M121" i="10"/>
  <c r="N121" i="10" s="1"/>
  <c r="O133" i="10"/>
  <c r="O135" i="10"/>
  <c r="M140" i="10"/>
  <c r="N140" i="10" s="1"/>
  <c r="O140" i="10"/>
  <c r="K140" i="10"/>
  <c r="L140" i="10" s="1"/>
  <c r="W150" i="10"/>
  <c r="X150" i="10" s="1"/>
  <c r="U150" i="10"/>
  <c r="K180" i="10"/>
  <c r="L180" i="10" s="1"/>
  <c r="O180" i="10"/>
  <c r="M180" i="10"/>
  <c r="N180" i="10" s="1"/>
  <c r="M90" i="10"/>
  <c r="N90" i="10" s="1"/>
  <c r="O90" i="10"/>
  <c r="O95" i="10"/>
  <c r="K95" i="10"/>
  <c r="L95" i="10" s="1"/>
  <c r="K147" i="10"/>
  <c r="L147" i="10" s="1"/>
  <c r="M147" i="10"/>
  <c r="N147" i="10" s="1"/>
  <c r="W151" i="10"/>
  <c r="X151" i="10" s="1"/>
  <c r="U151" i="10"/>
  <c r="K207" i="10"/>
  <c r="L207" i="10" s="1"/>
  <c r="O207" i="10"/>
  <c r="M207" i="10"/>
  <c r="N207" i="10" s="1"/>
  <c r="K74" i="10"/>
  <c r="L74" i="10" s="1"/>
  <c r="K90" i="10"/>
  <c r="L90" i="10" s="1"/>
  <c r="K99" i="10"/>
  <c r="L99" i="10" s="1"/>
  <c r="K115" i="10"/>
  <c r="L115" i="10" s="1"/>
  <c r="O137" i="10"/>
  <c r="K137" i="10"/>
  <c r="L137" i="10" s="1"/>
  <c r="K164" i="10"/>
  <c r="L164" i="10" s="1"/>
  <c r="O164" i="10"/>
  <c r="M176" i="10"/>
  <c r="N176" i="10" s="1"/>
  <c r="K177" i="10"/>
  <c r="L177" i="10" s="1"/>
  <c r="M177" i="10"/>
  <c r="N177" i="10" s="1"/>
  <c r="M181" i="10"/>
  <c r="N181" i="10" s="1"/>
  <c r="O181" i="10"/>
  <c r="K181" i="10"/>
  <c r="L181" i="10" s="1"/>
  <c r="O96" i="10"/>
  <c r="M96" i="10"/>
  <c r="N96" i="10" s="1"/>
  <c r="M104" i="10"/>
  <c r="N104" i="10" s="1"/>
  <c r="K104" i="10"/>
  <c r="L104" i="10" s="1"/>
  <c r="O142" i="10"/>
  <c r="M142" i="10"/>
  <c r="N142" i="10" s="1"/>
  <c r="O145" i="10"/>
  <c r="M145" i="10"/>
  <c r="N145" i="10" s="1"/>
  <c r="K146" i="10"/>
  <c r="L146" i="10" s="1"/>
  <c r="O153" i="10"/>
  <c r="K153" i="10"/>
  <c r="L153" i="10" s="1"/>
  <c r="M153" i="10"/>
  <c r="N153" i="10" s="1"/>
  <c r="W154" i="10"/>
  <c r="X154" i="10" s="1"/>
  <c r="U154" i="10"/>
  <c r="O159" i="10"/>
  <c r="K159" i="10"/>
  <c r="L159" i="10" s="1"/>
  <c r="U176" i="10"/>
  <c r="W176" i="10"/>
  <c r="X176" i="10" s="1"/>
  <c r="K188" i="10"/>
  <c r="L188" i="10" s="1"/>
  <c r="O188" i="10"/>
  <c r="M188" i="10"/>
  <c r="N188" i="10" s="1"/>
  <c r="M162" i="10"/>
  <c r="N162" i="10" s="1"/>
  <c r="O162" i="10"/>
  <c r="K162" i="10"/>
  <c r="L162" i="10" s="1"/>
  <c r="K173" i="10"/>
  <c r="L173" i="10" s="1"/>
  <c r="M173" i="10"/>
  <c r="N173" i="10" s="1"/>
  <c r="U211" i="10"/>
  <c r="W211" i="10"/>
  <c r="X210" i="10" s="1"/>
  <c r="O209" i="10"/>
  <c r="M209" i="10"/>
  <c r="N209" i="10" s="1"/>
  <c r="K215" i="10"/>
  <c r="L215" i="10" s="1"/>
  <c r="M215" i="10"/>
  <c r="N215" i="10" s="1"/>
  <c r="O215" i="10"/>
  <c r="K150" i="10"/>
  <c r="L150" i="10" s="1"/>
  <c r="O179" i="10"/>
  <c r="K179" i="10"/>
  <c r="L179" i="10" s="1"/>
  <c r="M208" i="10"/>
  <c r="N208" i="10" s="1"/>
  <c r="K208" i="10"/>
  <c r="L208" i="10" s="1"/>
  <c r="O208" i="10"/>
  <c r="M212" i="10"/>
  <c r="N212" i="10" s="1"/>
  <c r="K212" i="10"/>
  <c r="L212" i="10" s="1"/>
  <c r="O212" i="10"/>
  <c r="M220" i="10"/>
  <c r="N220" i="10" s="1"/>
  <c r="K220" i="10"/>
  <c r="L220" i="10" s="1"/>
  <c r="O220" i="10"/>
  <c r="U168" i="10"/>
  <c r="W168" i="10"/>
  <c r="X168" i="10" s="1"/>
  <c r="W173" i="10"/>
  <c r="X173" i="10" s="1"/>
  <c r="O182" i="10"/>
  <c r="K182" i="10"/>
  <c r="L182" i="10" s="1"/>
  <c r="M182" i="10"/>
  <c r="N182" i="10" s="1"/>
  <c r="U183" i="10"/>
  <c r="W183" i="10"/>
  <c r="X183" i="10" s="1"/>
  <c r="K187" i="10"/>
  <c r="L187" i="10" s="1"/>
  <c r="M187" i="10"/>
  <c r="N187" i="10" s="1"/>
  <c r="M193" i="10"/>
  <c r="N193" i="10" s="1"/>
  <c r="K193" i="10"/>
  <c r="L193" i="10" s="1"/>
  <c r="O193" i="10"/>
  <c r="M196" i="10"/>
  <c r="N196" i="10" s="1"/>
  <c r="K196" i="10"/>
  <c r="L196" i="10" s="1"/>
  <c r="O196" i="10"/>
  <c r="K199" i="10"/>
  <c r="L199" i="10" s="1"/>
  <c r="M199" i="10"/>
  <c r="N199" i="10" s="1"/>
  <c r="O206" i="10"/>
  <c r="K206" i="10"/>
  <c r="L206" i="10" s="1"/>
  <c r="K219" i="10"/>
  <c r="L219" i="10" s="1"/>
  <c r="O219" i="10"/>
  <c r="M219" i="10"/>
  <c r="N219" i="10" s="1"/>
  <c r="O190" i="10"/>
  <c r="M190" i="10"/>
  <c r="N190" i="10" s="1"/>
  <c r="K190" i="10"/>
  <c r="L190" i="10" s="1"/>
  <c r="M204" i="10"/>
  <c r="N204" i="10" s="1"/>
  <c r="K204" i="10"/>
  <c r="L204" i="10" s="1"/>
  <c r="O204" i="10"/>
  <c r="M216" i="10"/>
  <c r="N216" i="10" s="1"/>
  <c r="K216" i="10"/>
  <c r="L216" i="10" s="1"/>
  <c r="O216" i="10"/>
  <c r="U223" i="10"/>
  <c r="W223" i="10"/>
  <c r="X222" i="10" s="1"/>
  <c r="U170" i="10"/>
  <c r="U172" i="10"/>
  <c r="W172" i="10"/>
  <c r="X172" i="10" s="1"/>
  <c r="K191" i="10"/>
  <c r="L191" i="10" s="1"/>
  <c r="O191" i="10"/>
  <c r="M191" i="10"/>
  <c r="N191" i="10" s="1"/>
  <c r="O202" i="10"/>
  <c r="K202" i="10"/>
  <c r="L202" i="10" s="1"/>
  <c r="M202" i="10"/>
  <c r="N202" i="10" s="1"/>
  <c r="M168" i="10"/>
  <c r="N168" i="10" s="1"/>
  <c r="K168" i="10"/>
  <c r="L168" i="10" s="1"/>
  <c r="M174" i="10"/>
  <c r="N174" i="10" s="1"/>
  <c r="K174" i="10"/>
  <c r="L174" i="10" s="1"/>
  <c r="O174" i="10"/>
  <c r="M200" i="10"/>
  <c r="N200" i="10" s="1"/>
  <c r="K200" i="10"/>
  <c r="L200" i="10" s="1"/>
  <c r="O200" i="10"/>
  <c r="O222" i="10"/>
  <c r="M222" i="10"/>
  <c r="N222" i="10" s="1"/>
  <c r="K222" i="10"/>
  <c r="L222" i="10" s="1"/>
  <c r="M224" i="10"/>
  <c r="N224" i="10" s="1"/>
  <c r="K224" i="10"/>
  <c r="L224" i="10" s="1"/>
  <c r="O224" i="10"/>
  <c r="O225" i="10"/>
  <c r="M225" i="10"/>
  <c r="N225" i="10" s="1"/>
  <c r="K225" i="10"/>
  <c r="L225" i="10" s="1"/>
  <c r="M189" i="10"/>
  <c r="N189" i="10" s="1"/>
  <c r="K189" i="10"/>
  <c r="L189" i="10" s="1"/>
  <c r="O210" i="10"/>
  <c r="M210" i="10"/>
  <c r="N210" i="10" s="1"/>
  <c r="O217" i="10"/>
  <c r="M217" i="10"/>
  <c r="N217" i="10" s="1"/>
  <c r="K217" i="10"/>
  <c r="L217" i="10" s="1"/>
  <c r="O221" i="10"/>
  <c r="M221" i="10"/>
  <c r="N221" i="10" s="1"/>
  <c r="K221" i="10"/>
  <c r="L221" i="10" s="1"/>
  <c r="K223" i="10"/>
  <c r="L223" i="10" s="1"/>
  <c r="M223" i="10"/>
  <c r="N223" i="10" s="1"/>
  <c r="W195" i="10"/>
  <c r="X195" i="10" s="1"/>
  <c r="O198" i="10"/>
  <c r="K198" i="10"/>
  <c r="L198" i="10" s="1"/>
  <c r="K210" i="10"/>
  <c r="L210" i="10" s="1"/>
  <c r="M185" i="10"/>
  <c r="N185" i="10" s="1"/>
  <c r="K185" i="10"/>
  <c r="L185" i="10" s="1"/>
  <c r="O189" i="10"/>
  <c r="O201" i="10"/>
  <c r="M201" i="10"/>
  <c r="N201" i="10" s="1"/>
  <c r="K201" i="10"/>
  <c r="L201" i="10" s="1"/>
  <c r="S226" i="10"/>
  <c r="O197" i="10"/>
  <c r="M197" i="10"/>
  <c r="N197" i="10" s="1"/>
  <c r="O205" i="10"/>
  <c r="M205" i="10"/>
  <c r="N205" i="10" s="1"/>
  <c r="K205" i="10"/>
  <c r="L205" i="10" s="1"/>
  <c r="K211" i="10"/>
  <c r="L211" i="10" s="1"/>
  <c r="M211" i="10"/>
  <c r="N211" i="10" s="1"/>
  <c r="O213" i="10"/>
  <c r="M213" i="10"/>
  <c r="N213" i="10" s="1"/>
  <c r="H28" i="9"/>
  <c r="E21" i="9"/>
  <c r="E22" i="9" s="1"/>
  <c r="F21" i="9"/>
  <c r="G21" i="9"/>
  <c r="G22" i="9" s="1"/>
  <c r="H21" i="9"/>
  <c r="I21" i="9"/>
  <c r="G28" i="9"/>
  <c r="I28" i="9"/>
  <c r="K28" i="9"/>
  <c r="L28" i="9"/>
  <c r="H31" i="9"/>
  <c r="I31" i="9" s="1"/>
  <c r="K31" i="9" s="1"/>
  <c r="M31" i="9"/>
  <c r="O31" i="9"/>
  <c r="P31" i="9" s="1"/>
  <c r="R31" i="9"/>
  <c r="H32" i="9"/>
  <c r="I32" i="9" s="1"/>
  <c r="M32" i="9"/>
  <c r="O32" i="9"/>
  <c r="P32" i="9" s="1"/>
  <c r="R32" i="9"/>
  <c r="H33" i="9"/>
  <c r="I33" i="9" s="1"/>
  <c r="M33" i="9"/>
  <c r="O33" i="9"/>
  <c r="P33" i="9" s="1"/>
  <c r="R33" i="9"/>
  <c r="H34" i="9"/>
  <c r="I34" i="9" s="1"/>
  <c r="M34" i="9"/>
  <c r="O34" i="9"/>
  <c r="P34" i="9"/>
  <c r="Q34" i="9"/>
  <c r="R34" i="9"/>
  <c r="H35" i="9"/>
  <c r="I35" i="9" s="1"/>
  <c r="K35" i="9" s="1"/>
  <c r="M35" i="9"/>
  <c r="O35" i="9"/>
  <c r="P35" i="9" s="1"/>
  <c r="R35" i="9"/>
  <c r="H36" i="9"/>
  <c r="I36" i="9" s="1"/>
  <c r="M36" i="9"/>
  <c r="O36" i="9"/>
  <c r="P36" i="9"/>
  <c r="Q36" i="9"/>
  <c r="R36" i="9"/>
  <c r="H37" i="9"/>
  <c r="I37" i="9" s="1"/>
  <c r="L37" i="9" s="1"/>
  <c r="N37" i="9" s="1"/>
  <c r="M37" i="9"/>
  <c r="O37" i="9"/>
  <c r="P37" i="9" s="1"/>
  <c r="R37" i="9"/>
  <c r="H38" i="9"/>
  <c r="I38" i="9" s="1"/>
  <c r="M38" i="9"/>
  <c r="O38" i="9"/>
  <c r="Q38" i="9" s="1"/>
  <c r="P38" i="9"/>
  <c r="R38" i="9"/>
  <c r="H39" i="9"/>
  <c r="I39" i="9" s="1"/>
  <c r="K39" i="9" s="1"/>
  <c r="M39" i="9"/>
  <c r="O39" i="9"/>
  <c r="P39" i="9" s="1"/>
  <c r="R39" i="9"/>
  <c r="H40" i="9"/>
  <c r="I40" i="9" s="1"/>
  <c r="M40" i="9"/>
  <c r="O40" i="9"/>
  <c r="P40" i="9"/>
  <c r="Q40" i="9"/>
  <c r="R40" i="9"/>
  <c r="H41" i="9"/>
  <c r="I41" i="9" s="1"/>
  <c r="M41" i="9"/>
  <c r="O41" i="9"/>
  <c r="P41" i="9" s="1"/>
  <c r="R41" i="9"/>
  <c r="H42" i="9"/>
  <c r="I42" i="9" s="1"/>
  <c r="M42" i="9"/>
  <c r="O42" i="9"/>
  <c r="P42" i="9"/>
  <c r="Q42" i="9"/>
  <c r="R42" i="9"/>
  <c r="H43" i="9"/>
  <c r="I43" i="9" s="1"/>
  <c r="K43" i="9" s="1"/>
  <c r="M43" i="9"/>
  <c r="O43" i="9"/>
  <c r="P43" i="9" s="1"/>
  <c r="R43" i="9"/>
  <c r="H44" i="9"/>
  <c r="I44" i="9" s="1"/>
  <c r="M44" i="9"/>
  <c r="O44" i="9"/>
  <c r="Q44" i="9" s="1"/>
  <c r="P44" i="9"/>
  <c r="R44" i="9"/>
  <c r="H45" i="9"/>
  <c r="I45" i="9" s="1"/>
  <c r="M45" i="9"/>
  <c r="O45" i="9"/>
  <c r="P45" i="9" s="1"/>
  <c r="R45" i="9"/>
  <c r="H46" i="9"/>
  <c r="I46" i="9" s="1"/>
  <c r="M46" i="9"/>
  <c r="O46" i="9"/>
  <c r="Q46" i="9" s="1"/>
  <c r="P46" i="9"/>
  <c r="R46" i="9"/>
  <c r="H47" i="9"/>
  <c r="I47" i="9" s="1"/>
  <c r="K47" i="9" s="1"/>
  <c r="M47" i="9"/>
  <c r="O47" i="9"/>
  <c r="P47" i="9" s="1"/>
  <c r="R47" i="9"/>
  <c r="H48" i="9"/>
  <c r="I48" i="9" s="1"/>
  <c r="M48" i="9"/>
  <c r="O48" i="9"/>
  <c r="P48" i="9" s="1"/>
  <c r="Q48" i="9"/>
  <c r="R48" i="9"/>
  <c r="H49" i="9"/>
  <c r="I49" i="9" s="1"/>
  <c r="L49" i="9" s="1"/>
  <c r="N49" i="9" s="1"/>
  <c r="M49" i="9"/>
  <c r="O49" i="9"/>
  <c r="P49" i="9" s="1"/>
  <c r="R49" i="9"/>
  <c r="D50" i="9"/>
  <c r="C52" i="9"/>
  <c r="G52" i="9"/>
  <c r="C56" i="9"/>
  <c r="D56" i="9"/>
  <c r="E56" i="9" s="1"/>
  <c r="F56" i="9"/>
  <c r="G56" i="9"/>
  <c r="B57" i="9"/>
  <c r="A59" i="9"/>
  <c r="B59" i="9"/>
  <c r="D59" i="9"/>
  <c r="G59" i="9"/>
  <c r="A60" i="9"/>
  <c r="B60" i="9"/>
  <c r="D60" i="9"/>
  <c r="G60" i="9"/>
  <c r="A61" i="9"/>
  <c r="B61" i="9"/>
  <c r="D61" i="9"/>
  <c r="G61" i="9"/>
  <c r="A62" i="9"/>
  <c r="B62" i="9"/>
  <c r="D62" i="9"/>
  <c r="G62" i="9"/>
  <c r="A63" i="9"/>
  <c r="B63" i="9"/>
  <c r="D63" i="9"/>
  <c r="G63" i="9"/>
  <c r="A64" i="9"/>
  <c r="B64" i="9"/>
  <c r="D64" i="9"/>
  <c r="G64" i="9"/>
  <c r="A65" i="9"/>
  <c r="B65" i="9"/>
  <c r="D65" i="9"/>
  <c r="G65" i="9"/>
  <c r="A66" i="9"/>
  <c r="B66" i="9"/>
  <c r="D66" i="9"/>
  <c r="G66" i="9"/>
  <c r="A67" i="9"/>
  <c r="B67" i="9"/>
  <c r="D67" i="9"/>
  <c r="G67" i="9"/>
  <c r="A68" i="9"/>
  <c r="B68" i="9"/>
  <c r="D68" i="9"/>
  <c r="G68" i="9"/>
  <c r="A69" i="9"/>
  <c r="B69" i="9"/>
  <c r="D69" i="9"/>
  <c r="G69" i="9"/>
  <c r="A70" i="9"/>
  <c r="B70" i="9"/>
  <c r="D70" i="9"/>
  <c r="G70" i="9"/>
  <c r="A71" i="9"/>
  <c r="B71" i="9"/>
  <c r="D71" i="9"/>
  <c r="G71" i="9"/>
  <c r="A72" i="9"/>
  <c r="B72" i="9"/>
  <c r="D72" i="9"/>
  <c r="G72" i="9"/>
  <c r="A73" i="9"/>
  <c r="B73" i="9"/>
  <c r="D73" i="9"/>
  <c r="G73" i="9"/>
  <c r="A74" i="9"/>
  <c r="B74" i="9"/>
  <c r="D74" i="9"/>
  <c r="G74" i="9"/>
  <c r="A75" i="9"/>
  <c r="B75" i="9"/>
  <c r="D75" i="9"/>
  <c r="G75" i="9"/>
  <c r="A76" i="9"/>
  <c r="B76" i="9"/>
  <c r="D76" i="9"/>
  <c r="G76" i="9"/>
  <c r="A77" i="9"/>
  <c r="B77" i="9"/>
  <c r="D77" i="9"/>
  <c r="G77" i="9"/>
  <c r="R230" i="10" l="1"/>
  <c r="Q230" i="10"/>
  <c r="K14" i="10"/>
  <c r="K229" i="10" s="1"/>
  <c r="K230" i="10" s="1"/>
  <c r="O226" i="10"/>
  <c r="W218" i="10"/>
  <c r="X217" i="10" s="1"/>
  <c r="W205" i="10"/>
  <c r="X204" i="10" s="1"/>
  <c r="U205" i="10"/>
  <c r="U175" i="10"/>
  <c r="W175" i="10"/>
  <c r="X175" i="10" s="1"/>
  <c r="W66" i="10"/>
  <c r="X66" i="10" s="1"/>
  <c r="U66" i="10"/>
  <c r="U124" i="10"/>
  <c r="W124" i="10"/>
  <c r="X124" i="10" s="1"/>
  <c r="W193" i="10"/>
  <c r="X193" i="10" s="1"/>
  <c r="U193" i="10"/>
  <c r="U107" i="10"/>
  <c r="W107" i="10"/>
  <c r="X107" i="10" s="1"/>
  <c r="W91" i="10"/>
  <c r="X91" i="10" s="1"/>
  <c r="U91" i="10"/>
  <c r="W127" i="10"/>
  <c r="X127" i="10" s="1"/>
  <c r="U127" i="10"/>
  <c r="U72" i="10"/>
  <c r="W72" i="10"/>
  <c r="X72" i="10" s="1"/>
  <c r="U25" i="10"/>
  <c r="W25" i="10"/>
  <c r="X25" i="10" s="1"/>
  <c r="U123" i="10"/>
  <c r="W123" i="10"/>
  <c r="X123" i="10" s="1"/>
  <c r="U105" i="10"/>
  <c r="W105" i="10"/>
  <c r="X105" i="10" s="1"/>
  <c r="U81" i="10"/>
  <c r="W81" i="10"/>
  <c r="X81" i="10" s="1"/>
  <c r="W39" i="10"/>
  <c r="X39" i="10" s="1"/>
  <c r="U39" i="10"/>
  <c r="U24" i="10"/>
  <c r="W24" i="10"/>
  <c r="X24" i="10" s="1"/>
  <c r="U120" i="10"/>
  <c r="W120" i="10"/>
  <c r="X120" i="10" s="1"/>
  <c r="U114" i="10"/>
  <c r="W114" i="10"/>
  <c r="X114" i="10" s="1"/>
  <c r="W42" i="10"/>
  <c r="X42" i="10" s="1"/>
  <c r="U42" i="10"/>
  <c r="W55" i="10"/>
  <c r="X55" i="10" s="1"/>
  <c r="U55" i="10"/>
  <c r="U17" i="10"/>
  <c r="W17" i="10"/>
  <c r="X17" i="10" s="1"/>
  <c r="W15" i="10"/>
  <c r="X15" i="10" s="1"/>
  <c r="U15" i="10"/>
  <c r="U197" i="10"/>
  <c r="W197" i="10"/>
  <c r="X197" i="10" s="1"/>
  <c r="W221" i="10"/>
  <c r="X220" i="10" s="1"/>
  <c r="U221" i="10"/>
  <c r="W222" i="10"/>
  <c r="X221" i="10" s="1"/>
  <c r="U222" i="10"/>
  <c r="W182" i="10"/>
  <c r="X182" i="10" s="1"/>
  <c r="U182" i="10"/>
  <c r="U215" i="10"/>
  <c r="W215" i="10"/>
  <c r="X214" i="10" s="1"/>
  <c r="U96" i="10"/>
  <c r="W96" i="10"/>
  <c r="X96" i="10" s="1"/>
  <c r="U207" i="10"/>
  <c r="W207" i="10"/>
  <c r="X206" i="10" s="1"/>
  <c r="U90" i="10"/>
  <c r="W90" i="10"/>
  <c r="X90" i="10" s="1"/>
  <c r="U140" i="10"/>
  <c r="W140" i="10"/>
  <c r="X140" i="10" s="1"/>
  <c r="U214" i="10"/>
  <c r="W214" i="10"/>
  <c r="X213" i="10" s="1"/>
  <c r="U161" i="10"/>
  <c r="W161" i="10"/>
  <c r="X161" i="10" s="1"/>
  <c r="U89" i="10"/>
  <c r="W89" i="10"/>
  <c r="X89" i="10" s="1"/>
  <c r="U47" i="10"/>
  <c r="W47" i="10"/>
  <c r="X47" i="10" s="1"/>
  <c r="W136" i="10"/>
  <c r="X136" i="10" s="1"/>
  <c r="U136" i="10"/>
  <c r="W125" i="10"/>
  <c r="X125" i="10" s="1"/>
  <c r="U125" i="10"/>
  <c r="W130" i="10"/>
  <c r="X130" i="10" s="1"/>
  <c r="U130" i="10"/>
  <c r="W110" i="10"/>
  <c r="X110" i="10" s="1"/>
  <c r="U110" i="10"/>
  <c r="W57" i="10"/>
  <c r="X57" i="10" s="1"/>
  <c r="U57" i="10"/>
  <c r="W63" i="10"/>
  <c r="X63" i="10" s="1"/>
  <c r="U63" i="10"/>
  <c r="U64" i="10"/>
  <c r="W64" i="10"/>
  <c r="X64" i="10" s="1"/>
  <c r="M229" i="10"/>
  <c r="N14" i="10"/>
  <c r="N226" i="10" s="1"/>
  <c r="U179" i="10"/>
  <c r="W179" i="10"/>
  <c r="X179" i="10" s="1"/>
  <c r="U169" i="10"/>
  <c r="W169" i="10"/>
  <c r="X169" i="10" s="1"/>
  <c r="W37" i="10"/>
  <c r="X37" i="10" s="1"/>
  <c r="U37" i="10"/>
  <c r="W18" i="10"/>
  <c r="X18" i="10" s="1"/>
  <c r="U18" i="10"/>
  <c r="U38" i="10"/>
  <c r="W38" i="10"/>
  <c r="X38" i="10" s="1"/>
  <c r="W106" i="10"/>
  <c r="X106" i="10" s="1"/>
  <c r="U106" i="10"/>
  <c r="W204" i="10"/>
  <c r="X203" i="10" s="1"/>
  <c r="U204" i="10"/>
  <c r="W212" i="10"/>
  <c r="X211" i="10" s="1"/>
  <c r="U212" i="10"/>
  <c r="W77" i="10"/>
  <c r="X77" i="10" s="1"/>
  <c r="U77" i="10"/>
  <c r="W111" i="10"/>
  <c r="X111" i="10" s="1"/>
  <c r="U111" i="10"/>
  <c r="W118" i="10"/>
  <c r="X118" i="10" s="1"/>
  <c r="U118" i="10"/>
  <c r="U155" i="10"/>
  <c r="W155" i="10"/>
  <c r="X155" i="10" s="1"/>
  <c r="W122" i="10"/>
  <c r="X122" i="10" s="1"/>
  <c r="U122" i="10"/>
  <c r="U203" i="10"/>
  <c r="W203" i="10"/>
  <c r="U116" i="10"/>
  <c r="W116" i="10"/>
  <c r="X116" i="10" s="1"/>
  <c r="U102" i="10"/>
  <c r="W102" i="10"/>
  <c r="X102" i="10" s="1"/>
  <c r="W117" i="10"/>
  <c r="X117" i="10" s="1"/>
  <c r="U117" i="10"/>
  <c r="W113" i="10"/>
  <c r="X113" i="10" s="1"/>
  <c r="U113" i="10"/>
  <c r="U198" i="10"/>
  <c r="W198" i="10"/>
  <c r="X198" i="10" s="1"/>
  <c r="W225" i="10"/>
  <c r="X224" i="10" s="1"/>
  <c r="U225" i="10"/>
  <c r="W208" i="10"/>
  <c r="X207" i="10" s="1"/>
  <c r="U208" i="10"/>
  <c r="W162" i="10"/>
  <c r="X162" i="10" s="1"/>
  <c r="U162" i="10"/>
  <c r="W159" i="10"/>
  <c r="X159" i="10" s="1"/>
  <c r="U159" i="10"/>
  <c r="W145" i="10"/>
  <c r="X145" i="10" s="1"/>
  <c r="U145" i="10"/>
  <c r="W181" i="10"/>
  <c r="X181" i="10" s="1"/>
  <c r="U181" i="10"/>
  <c r="W137" i="10"/>
  <c r="X137" i="10" s="1"/>
  <c r="U137" i="10"/>
  <c r="W135" i="10"/>
  <c r="X135" i="10" s="1"/>
  <c r="U135" i="10"/>
  <c r="W148" i="10"/>
  <c r="X148" i="10" s="1"/>
  <c r="U148" i="10"/>
  <c r="W62" i="10"/>
  <c r="X62" i="10" s="1"/>
  <c r="U62" i="10"/>
  <c r="W58" i="10"/>
  <c r="X58" i="10" s="1"/>
  <c r="U58" i="10"/>
  <c r="W167" i="10"/>
  <c r="X167" i="10" s="1"/>
  <c r="U167" i="10"/>
  <c r="W31" i="10"/>
  <c r="X31" i="10" s="1"/>
  <c r="U31" i="10"/>
  <c r="U54" i="10"/>
  <c r="W54" i="10"/>
  <c r="X54" i="10" s="1"/>
  <c r="W56" i="10"/>
  <c r="X56" i="10" s="1"/>
  <c r="U56" i="10"/>
  <c r="W23" i="10"/>
  <c r="X23" i="10" s="1"/>
  <c r="U23" i="10"/>
  <c r="U40" i="10"/>
  <c r="W40" i="10"/>
  <c r="X40" i="10" s="1"/>
  <c r="W134" i="10"/>
  <c r="X134" i="10" s="1"/>
  <c r="U134" i="10"/>
  <c r="W101" i="10"/>
  <c r="X101" i="10" s="1"/>
  <c r="U101" i="10"/>
  <c r="U65" i="10"/>
  <c r="W65" i="10"/>
  <c r="X65" i="10" s="1"/>
  <c r="U219" i="10"/>
  <c r="W219" i="10"/>
  <c r="X218" i="10" s="1"/>
  <c r="U163" i="10"/>
  <c r="W163" i="10"/>
  <c r="X163" i="10" s="1"/>
  <c r="W59" i="10"/>
  <c r="X59" i="10" s="1"/>
  <c r="U59" i="10"/>
  <c r="W158" i="10"/>
  <c r="X158" i="10" s="1"/>
  <c r="U158" i="10"/>
  <c r="U19" i="10"/>
  <c r="W19" i="10"/>
  <c r="X19" i="10" s="1"/>
  <c r="U22" i="10"/>
  <c r="W22" i="10"/>
  <c r="X22" i="10" s="1"/>
  <c r="O229" i="10"/>
  <c r="O230" i="10" s="1"/>
  <c r="W153" i="10"/>
  <c r="X153" i="10" s="1"/>
  <c r="U153" i="10"/>
  <c r="U164" i="10"/>
  <c r="W164" i="10"/>
  <c r="X164" i="10" s="1"/>
  <c r="W95" i="10"/>
  <c r="X95" i="10" s="1"/>
  <c r="U95" i="10"/>
  <c r="W213" i="10"/>
  <c r="X212" i="10" s="1"/>
  <c r="U213" i="10"/>
  <c r="W200" i="10"/>
  <c r="X200" i="10" s="1"/>
  <c r="U200" i="10"/>
  <c r="U206" i="10"/>
  <c r="W206" i="10"/>
  <c r="X205" i="10" s="1"/>
  <c r="U67" i="10"/>
  <c r="W67" i="10"/>
  <c r="X67" i="10" s="1"/>
  <c r="W192" i="10"/>
  <c r="X192" i="10" s="1"/>
  <c r="U192" i="10"/>
  <c r="W141" i="10"/>
  <c r="X141" i="10" s="1"/>
  <c r="U141" i="10"/>
  <c r="W52" i="10"/>
  <c r="X52" i="10" s="1"/>
  <c r="U52" i="10"/>
  <c r="U84" i="10"/>
  <c r="W84" i="10"/>
  <c r="X84" i="10" s="1"/>
  <c r="W94" i="10"/>
  <c r="X94" i="10" s="1"/>
  <c r="U94" i="10"/>
  <c r="U86" i="10"/>
  <c r="W86" i="10"/>
  <c r="X86" i="10" s="1"/>
  <c r="W217" i="10"/>
  <c r="X216" i="10" s="1"/>
  <c r="U217" i="10"/>
  <c r="W224" i="10"/>
  <c r="X223" i="10" s="1"/>
  <c r="U224" i="10"/>
  <c r="U202" i="10"/>
  <c r="W202" i="10"/>
  <c r="X202" i="10" s="1"/>
  <c r="W180" i="10"/>
  <c r="X180" i="10" s="1"/>
  <c r="U180" i="10"/>
  <c r="W133" i="10"/>
  <c r="X133" i="10" s="1"/>
  <c r="U133" i="10"/>
  <c r="W144" i="10"/>
  <c r="X144" i="10" s="1"/>
  <c r="U144" i="10"/>
  <c r="W41" i="10"/>
  <c r="X41" i="10" s="1"/>
  <c r="U41" i="10"/>
  <c r="U80" i="10"/>
  <c r="W80" i="10"/>
  <c r="X80" i="10" s="1"/>
  <c r="W43" i="10"/>
  <c r="X43" i="10" s="1"/>
  <c r="U43" i="10"/>
  <c r="U20" i="10"/>
  <c r="W20" i="10"/>
  <c r="X20" i="10" s="1"/>
  <c r="U126" i="10"/>
  <c r="W126" i="10"/>
  <c r="X126" i="10" s="1"/>
  <c r="W109" i="10"/>
  <c r="X109" i="10" s="1"/>
  <c r="U109" i="10"/>
  <c r="W50" i="10"/>
  <c r="X50" i="10" s="1"/>
  <c r="U50" i="10"/>
  <c r="U27" i="10"/>
  <c r="W27" i="10"/>
  <c r="X27" i="10" s="1"/>
  <c r="U30" i="10"/>
  <c r="W30" i="10"/>
  <c r="X30" i="10" s="1"/>
  <c r="W143" i="10"/>
  <c r="X143" i="10" s="1"/>
  <c r="U143" i="10"/>
  <c r="U32" i="10"/>
  <c r="W32" i="10"/>
  <c r="X32" i="10" s="1"/>
  <c r="U16" i="10"/>
  <c r="W16" i="10"/>
  <c r="X16" i="10" s="1"/>
  <c r="U36" i="10"/>
  <c r="W36" i="10"/>
  <c r="X36" i="10" s="1"/>
  <c r="W146" i="10"/>
  <c r="X146" i="10" s="1"/>
  <c r="U146" i="10"/>
  <c r="W201" i="10"/>
  <c r="X201" i="10" s="1"/>
  <c r="U201" i="10"/>
  <c r="W174" i="10"/>
  <c r="X174" i="10" s="1"/>
  <c r="U174" i="10"/>
  <c r="U216" i="10"/>
  <c r="W216" i="10"/>
  <c r="X215" i="10" s="1"/>
  <c r="U190" i="10"/>
  <c r="W190" i="10"/>
  <c r="X190" i="10" s="1"/>
  <c r="U196" i="10"/>
  <c r="W196" i="10"/>
  <c r="X196" i="10" s="1"/>
  <c r="W220" i="10"/>
  <c r="X219" i="10" s="1"/>
  <c r="U220" i="10"/>
  <c r="U209" i="10"/>
  <c r="W209" i="10"/>
  <c r="X208" i="10" s="1"/>
  <c r="W142" i="10"/>
  <c r="X142" i="10" s="1"/>
  <c r="U142" i="10"/>
  <c r="W129" i="10"/>
  <c r="X129" i="10" s="1"/>
  <c r="U129" i="10"/>
  <c r="U186" i="10"/>
  <c r="W186" i="10"/>
  <c r="X186" i="10" s="1"/>
  <c r="W131" i="10"/>
  <c r="X131" i="10" s="1"/>
  <c r="U131" i="10"/>
  <c r="W98" i="10"/>
  <c r="X98" i="10" s="1"/>
  <c r="U98" i="10"/>
  <c r="U171" i="10"/>
  <c r="W171" i="10"/>
  <c r="X171" i="10" s="1"/>
  <c r="W165" i="10"/>
  <c r="X165" i="10" s="1"/>
  <c r="U165" i="10"/>
  <c r="W103" i="10"/>
  <c r="X103" i="10" s="1"/>
  <c r="U103" i="10"/>
  <c r="W35" i="10"/>
  <c r="X35" i="10" s="1"/>
  <c r="U35" i="10"/>
  <c r="W29" i="10"/>
  <c r="X29" i="10" s="1"/>
  <c r="U29" i="10"/>
  <c r="W79" i="10"/>
  <c r="X79" i="10" s="1"/>
  <c r="U79" i="10"/>
  <c r="U76" i="10"/>
  <c r="W76" i="10"/>
  <c r="X76" i="10" s="1"/>
  <c r="U128" i="10"/>
  <c r="W128" i="10"/>
  <c r="X128" i="10" s="1"/>
  <c r="U152" i="10"/>
  <c r="W152" i="10"/>
  <c r="X152" i="10" s="1"/>
  <c r="W34" i="10"/>
  <c r="X34" i="10" s="1"/>
  <c r="U34" i="10"/>
  <c r="X14" i="10"/>
  <c r="W78" i="10"/>
  <c r="X78" i="10" s="1"/>
  <c r="U78" i="10"/>
  <c r="W26" i="10"/>
  <c r="X26" i="10" s="1"/>
  <c r="U26" i="10"/>
  <c r="W119" i="10"/>
  <c r="X119" i="10" s="1"/>
  <c r="U119" i="10"/>
  <c r="W75" i="10"/>
  <c r="X75" i="10" s="1"/>
  <c r="U75" i="10"/>
  <c r="U189" i="10"/>
  <c r="W189" i="10"/>
  <c r="X189" i="10" s="1"/>
  <c r="U210" i="10"/>
  <c r="W210" i="10"/>
  <c r="X209" i="10" s="1"/>
  <c r="U191" i="10"/>
  <c r="W191" i="10"/>
  <c r="X191" i="10" s="1"/>
  <c r="U188" i="10"/>
  <c r="W188" i="10"/>
  <c r="X188" i="10" s="1"/>
  <c r="W194" i="10"/>
  <c r="X194" i="10" s="1"/>
  <c r="U194" i="10"/>
  <c r="U166" i="10"/>
  <c r="W166" i="10"/>
  <c r="X166" i="10" s="1"/>
  <c r="U149" i="10"/>
  <c r="W149" i="10"/>
  <c r="X149" i="10" s="1"/>
  <c r="U87" i="10"/>
  <c r="W87" i="10"/>
  <c r="X87" i="10" s="1"/>
  <c r="U97" i="10"/>
  <c r="W97" i="10"/>
  <c r="X97" i="10" s="1"/>
  <c r="U184" i="10"/>
  <c r="W184" i="10"/>
  <c r="X184" i="10" s="1"/>
  <c r="U132" i="10"/>
  <c r="W132" i="10"/>
  <c r="X132" i="10" s="1"/>
  <c r="W33" i="10"/>
  <c r="X33" i="10" s="1"/>
  <c r="U33" i="10"/>
  <c r="W93" i="10"/>
  <c r="X93" i="10" s="1"/>
  <c r="U93" i="10"/>
  <c r="U69" i="10"/>
  <c r="W69" i="10"/>
  <c r="X69" i="10" s="1"/>
  <c r="W139" i="10"/>
  <c r="X139" i="10" s="1"/>
  <c r="U139" i="10"/>
  <c r="U71" i="10"/>
  <c r="W71" i="10"/>
  <c r="X71" i="10" s="1"/>
  <c r="W73" i="10"/>
  <c r="X73" i="10" s="1"/>
  <c r="U73" i="10"/>
  <c r="U28" i="10"/>
  <c r="W28" i="10"/>
  <c r="X28" i="10" s="1"/>
  <c r="W51" i="10"/>
  <c r="X51" i="10" s="1"/>
  <c r="U51" i="10"/>
  <c r="U60" i="10"/>
  <c r="W60" i="10"/>
  <c r="X60" i="10" s="1"/>
  <c r="J52" i="9"/>
  <c r="Q32" i="9"/>
  <c r="L41" i="9"/>
  <c r="N41" i="9" s="1"/>
  <c r="K41" i="9"/>
  <c r="L45" i="9"/>
  <c r="N45" i="9" s="1"/>
  <c r="K45" i="9"/>
  <c r="L33" i="9"/>
  <c r="N33" i="9" s="1"/>
  <c r="K33" i="9"/>
  <c r="K49" i="9"/>
  <c r="M28" i="9"/>
  <c r="N28" i="9" s="1"/>
  <c r="K37" i="9"/>
  <c r="J28" i="9"/>
  <c r="F22" i="9"/>
  <c r="P28" i="9"/>
  <c r="I22" i="9"/>
  <c r="H22" i="9"/>
  <c r="L48" i="9"/>
  <c r="N48" i="9" s="1"/>
  <c r="K48" i="9"/>
  <c r="L44" i="9"/>
  <c r="N44" i="9" s="1"/>
  <c r="K44" i="9"/>
  <c r="L40" i="9"/>
  <c r="N40" i="9" s="1"/>
  <c r="K40" i="9"/>
  <c r="L36" i="9"/>
  <c r="N36" i="9" s="1"/>
  <c r="K36" i="9"/>
  <c r="L32" i="9"/>
  <c r="N32" i="9" s="1"/>
  <c r="K32" i="9"/>
  <c r="P50" i="9"/>
  <c r="K46" i="9"/>
  <c r="L46" i="9"/>
  <c r="N46" i="9" s="1"/>
  <c r="K42" i="9"/>
  <c r="L42" i="9"/>
  <c r="N42" i="9" s="1"/>
  <c r="K38" i="9"/>
  <c r="L38" i="9"/>
  <c r="N38" i="9" s="1"/>
  <c r="K34" i="9"/>
  <c r="L34" i="9"/>
  <c r="N34" i="9" s="1"/>
  <c r="M50" i="9"/>
  <c r="Q47" i="9"/>
  <c r="Q43" i="9"/>
  <c r="Q39" i="9"/>
  <c r="Q35" i="9"/>
  <c r="Q31" i="9"/>
  <c r="Q49" i="9"/>
  <c r="Q45" i="9"/>
  <c r="Q41" i="9"/>
  <c r="Q37" i="9"/>
  <c r="Q33" i="9"/>
  <c r="L47" i="9"/>
  <c r="N47" i="9" s="1"/>
  <c r="L43" i="9"/>
  <c r="N43" i="9" s="1"/>
  <c r="L39" i="9"/>
  <c r="N39" i="9" s="1"/>
  <c r="L35" i="9"/>
  <c r="N35" i="9" s="1"/>
  <c r="L31" i="9"/>
  <c r="I24" i="6"/>
  <c r="J24" i="6"/>
  <c r="K24" i="6" s="1"/>
  <c r="L24" i="6"/>
  <c r="M24" i="6"/>
  <c r="J201" i="2"/>
  <c r="K201" i="2" s="1"/>
  <c r="L201" i="2" s="1"/>
  <c r="K200" i="2"/>
  <c r="L200" i="2" s="1"/>
  <c r="J200" i="2"/>
  <c r="J199" i="2"/>
  <c r="K199" i="2" s="1"/>
  <c r="L199" i="2" s="1"/>
  <c r="J198" i="2"/>
  <c r="K198" i="2" s="1"/>
  <c r="L198" i="2" s="1"/>
  <c r="L197" i="2"/>
  <c r="K197" i="2"/>
  <c r="J197" i="2"/>
  <c r="K196" i="2"/>
  <c r="L196" i="2" s="1"/>
  <c r="J196" i="2"/>
  <c r="J195" i="2"/>
  <c r="K195" i="2" s="1"/>
  <c r="L195" i="2" s="1"/>
  <c r="J194" i="2"/>
  <c r="K194" i="2" s="1"/>
  <c r="L194" i="2" s="1"/>
  <c r="L193" i="2"/>
  <c r="J193" i="2"/>
  <c r="K193" i="2" s="1"/>
  <c r="K192" i="2"/>
  <c r="L192" i="2" s="1"/>
  <c r="J192" i="2"/>
  <c r="J191" i="2"/>
  <c r="K191" i="2" s="1"/>
  <c r="L191" i="2" s="1"/>
  <c r="J190" i="2"/>
  <c r="K190" i="2" s="1"/>
  <c r="L190" i="2" s="1"/>
  <c r="L189" i="2"/>
  <c r="K189" i="2"/>
  <c r="J189" i="2"/>
  <c r="K188" i="2"/>
  <c r="L188" i="2" s="1"/>
  <c r="J188" i="2"/>
  <c r="K187" i="2"/>
  <c r="L187" i="2" s="1"/>
  <c r="J187" i="2"/>
  <c r="J186" i="2"/>
  <c r="K186" i="2" s="1"/>
  <c r="L186" i="2" s="1"/>
  <c r="J185" i="2"/>
  <c r="K185" i="2" s="1"/>
  <c r="L185" i="2" s="1"/>
  <c r="L184" i="2"/>
  <c r="K184" i="2"/>
  <c r="J184" i="2"/>
  <c r="J183" i="2"/>
  <c r="K183" i="2" s="1"/>
  <c r="L183" i="2" s="1"/>
  <c r="J182" i="2"/>
  <c r="K182" i="2" s="1"/>
  <c r="L182" i="2" s="1"/>
  <c r="L181" i="2"/>
  <c r="K181" i="2"/>
  <c r="J181" i="2"/>
  <c r="K180" i="2"/>
  <c r="L180" i="2" s="1"/>
  <c r="J180" i="2"/>
  <c r="J179" i="2"/>
  <c r="K179" i="2" s="1"/>
  <c r="L179" i="2" s="1"/>
  <c r="J178" i="2"/>
  <c r="K178" i="2" s="1"/>
  <c r="L178" i="2" s="1"/>
  <c r="J177" i="2"/>
  <c r="K177" i="2" s="1"/>
  <c r="L177" i="2" s="1"/>
  <c r="L176" i="2"/>
  <c r="K176" i="2"/>
  <c r="J176" i="2"/>
  <c r="J175" i="2"/>
  <c r="K175" i="2" s="1"/>
  <c r="L175" i="2" s="1"/>
  <c r="J174" i="2"/>
  <c r="K174" i="2" s="1"/>
  <c r="L174" i="2" s="1"/>
  <c r="L173" i="2"/>
  <c r="K173" i="2"/>
  <c r="J173" i="2"/>
  <c r="K172" i="2"/>
  <c r="L172" i="2" s="1"/>
  <c r="J172" i="2"/>
  <c r="J171" i="2"/>
  <c r="K171" i="2" s="1"/>
  <c r="L171" i="2" s="1"/>
  <c r="L170" i="2"/>
  <c r="K170" i="2"/>
  <c r="J170" i="2"/>
  <c r="J169" i="2"/>
  <c r="K169" i="2" s="1"/>
  <c r="L169" i="2" s="1"/>
  <c r="L168" i="2"/>
  <c r="K168" i="2"/>
  <c r="J168" i="2"/>
  <c r="J167" i="2"/>
  <c r="K167" i="2" s="1"/>
  <c r="L167" i="2" s="1"/>
  <c r="J166" i="2"/>
  <c r="K166" i="2" s="1"/>
  <c r="L166" i="2" s="1"/>
  <c r="L165" i="2"/>
  <c r="K165" i="2"/>
  <c r="J165" i="2"/>
  <c r="K164" i="2"/>
  <c r="L164" i="2" s="1"/>
  <c r="J164" i="2"/>
  <c r="J163" i="2"/>
  <c r="K163" i="2" s="1"/>
  <c r="L163" i="2" s="1"/>
  <c r="L162" i="2"/>
  <c r="K162" i="2"/>
  <c r="J162" i="2"/>
  <c r="L161" i="2"/>
  <c r="J161" i="2"/>
  <c r="K161" i="2" s="1"/>
  <c r="K160" i="2"/>
  <c r="L160" i="2" s="1"/>
  <c r="J160" i="2"/>
  <c r="J159" i="2"/>
  <c r="K159" i="2" s="1"/>
  <c r="L159" i="2" s="1"/>
  <c r="J158" i="2"/>
  <c r="K158" i="2" s="1"/>
  <c r="L158" i="2" s="1"/>
  <c r="L157" i="2"/>
  <c r="K157" i="2"/>
  <c r="J157" i="2"/>
  <c r="K156" i="2"/>
  <c r="L156" i="2" s="1"/>
  <c r="J156" i="2"/>
  <c r="K155" i="2"/>
  <c r="L155" i="2" s="1"/>
  <c r="J155" i="2"/>
  <c r="L154" i="2"/>
  <c r="K154" i="2"/>
  <c r="J154" i="2"/>
  <c r="L153" i="2"/>
  <c r="J153" i="2"/>
  <c r="K153" i="2" s="1"/>
  <c r="K152" i="2"/>
  <c r="L152" i="2" s="1"/>
  <c r="J152" i="2"/>
  <c r="J151" i="2"/>
  <c r="K151" i="2" s="1"/>
  <c r="L151" i="2" s="1"/>
  <c r="J150" i="2"/>
  <c r="K150" i="2" s="1"/>
  <c r="L150" i="2" s="1"/>
  <c r="L149" i="2"/>
  <c r="K149" i="2"/>
  <c r="J149" i="2"/>
  <c r="K148" i="2"/>
  <c r="L148" i="2" s="1"/>
  <c r="J148" i="2"/>
  <c r="J147" i="2"/>
  <c r="K147" i="2" s="1"/>
  <c r="L147" i="2" s="1"/>
  <c r="L146" i="2"/>
  <c r="K146" i="2"/>
  <c r="J146" i="2"/>
  <c r="J145" i="2"/>
  <c r="K145" i="2" s="1"/>
  <c r="L145" i="2" s="1"/>
  <c r="L144" i="2"/>
  <c r="K144" i="2"/>
  <c r="J144" i="2"/>
  <c r="J143" i="2"/>
  <c r="K143" i="2" s="1"/>
  <c r="L143" i="2" s="1"/>
  <c r="J142" i="2"/>
  <c r="K142" i="2" s="1"/>
  <c r="L142" i="2" s="1"/>
  <c r="L141" i="2"/>
  <c r="K141" i="2"/>
  <c r="J141" i="2"/>
  <c r="K140" i="2"/>
  <c r="L140" i="2" s="1"/>
  <c r="J140" i="2"/>
  <c r="J139" i="2"/>
  <c r="K139" i="2" s="1"/>
  <c r="L139" i="2" s="1"/>
  <c r="L138" i="2"/>
  <c r="K138" i="2"/>
  <c r="J138" i="2"/>
  <c r="J137" i="2"/>
  <c r="K137" i="2" s="1"/>
  <c r="L137" i="2" s="1"/>
  <c r="K136" i="2"/>
  <c r="L136" i="2" s="1"/>
  <c r="J136" i="2"/>
  <c r="J135" i="2"/>
  <c r="K135" i="2" s="1"/>
  <c r="L135" i="2" s="1"/>
  <c r="J134" i="2"/>
  <c r="K134" i="2" s="1"/>
  <c r="L134" i="2" s="1"/>
  <c r="L133" i="2"/>
  <c r="K133" i="2"/>
  <c r="J133" i="2"/>
  <c r="K132" i="2"/>
  <c r="L132" i="2" s="1"/>
  <c r="J132" i="2"/>
  <c r="J131" i="2"/>
  <c r="K131" i="2" s="1"/>
  <c r="L131" i="2" s="1"/>
  <c r="L130" i="2"/>
  <c r="K130" i="2"/>
  <c r="J130" i="2"/>
  <c r="L129" i="2"/>
  <c r="J129" i="2"/>
  <c r="K129" i="2" s="1"/>
  <c r="K128" i="2"/>
  <c r="L128" i="2" s="1"/>
  <c r="J128" i="2"/>
  <c r="J127" i="2"/>
  <c r="K127" i="2" s="1"/>
  <c r="L127" i="2" s="1"/>
  <c r="J126" i="2"/>
  <c r="K126" i="2" s="1"/>
  <c r="L126" i="2" s="1"/>
  <c r="L125" i="2"/>
  <c r="K125" i="2"/>
  <c r="J125" i="2"/>
  <c r="K124" i="2"/>
  <c r="L124" i="2" s="1"/>
  <c r="J124" i="2"/>
  <c r="K123" i="2"/>
  <c r="L123" i="2" s="1"/>
  <c r="J123" i="2"/>
  <c r="L122" i="2"/>
  <c r="K122" i="2"/>
  <c r="J122" i="2"/>
  <c r="J121" i="2"/>
  <c r="K121" i="2" s="1"/>
  <c r="L121" i="2" s="1"/>
  <c r="K120" i="2"/>
  <c r="L120" i="2" s="1"/>
  <c r="J120" i="2"/>
  <c r="J119" i="2"/>
  <c r="K119" i="2" s="1"/>
  <c r="L119" i="2" s="1"/>
  <c r="J118" i="2"/>
  <c r="K118" i="2" s="1"/>
  <c r="L118" i="2" s="1"/>
  <c r="L117" i="2"/>
  <c r="K117" i="2"/>
  <c r="J117" i="2"/>
  <c r="K116" i="2"/>
  <c r="L116" i="2" s="1"/>
  <c r="J116" i="2"/>
  <c r="K115" i="2"/>
  <c r="L115" i="2" s="1"/>
  <c r="J115" i="2"/>
  <c r="L114" i="2"/>
  <c r="K114" i="2"/>
  <c r="J114" i="2"/>
  <c r="J113" i="2"/>
  <c r="K113" i="2" s="1"/>
  <c r="L113" i="2" s="1"/>
  <c r="L112" i="2"/>
  <c r="K112" i="2"/>
  <c r="J112" i="2"/>
  <c r="J111" i="2"/>
  <c r="K111" i="2" s="1"/>
  <c r="L111" i="2" s="1"/>
  <c r="J110" i="2"/>
  <c r="K110" i="2" s="1"/>
  <c r="L110" i="2" s="1"/>
  <c r="L109" i="2"/>
  <c r="K109" i="2"/>
  <c r="J109" i="2"/>
  <c r="K108" i="2"/>
  <c r="L108" i="2" s="1"/>
  <c r="J108" i="2"/>
  <c r="J107" i="2"/>
  <c r="K107" i="2" s="1"/>
  <c r="L107" i="2" s="1"/>
  <c r="L106" i="2"/>
  <c r="K106" i="2"/>
  <c r="J106" i="2"/>
  <c r="J105" i="2"/>
  <c r="K105" i="2" s="1"/>
  <c r="L105" i="2" s="1"/>
  <c r="L104" i="2"/>
  <c r="K104" i="2"/>
  <c r="J104" i="2"/>
  <c r="J103" i="2"/>
  <c r="K103" i="2" s="1"/>
  <c r="L103" i="2" s="1"/>
  <c r="J102" i="2"/>
  <c r="K102" i="2" s="1"/>
  <c r="L102" i="2" s="1"/>
  <c r="L101" i="2"/>
  <c r="K101" i="2"/>
  <c r="J101" i="2"/>
  <c r="K100" i="2"/>
  <c r="L100" i="2" s="1"/>
  <c r="J100" i="2"/>
  <c r="J99" i="2"/>
  <c r="K99" i="2" s="1"/>
  <c r="L99" i="2" s="1"/>
  <c r="L98" i="2"/>
  <c r="K98" i="2"/>
  <c r="J98" i="2"/>
  <c r="L97" i="2"/>
  <c r="J97" i="2"/>
  <c r="K97" i="2" s="1"/>
  <c r="K96" i="2"/>
  <c r="L96" i="2" s="1"/>
  <c r="J96" i="2"/>
  <c r="J95" i="2"/>
  <c r="K95" i="2" s="1"/>
  <c r="L95" i="2" s="1"/>
  <c r="J94" i="2"/>
  <c r="K94" i="2" s="1"/>
  <c r="L94" i="2" s="1"/>
  <c r="L93" i="2"/>
  <c r="K93" i="2"/>
  <c r="J93" i="2"/>
  <c r="K92" i="2"/>
  <c r="L92" i="2" s="1"/>
  <c r="J92" i="2"/>
  <c r="K91" i="2"/>
  <c r="L91" i="2" s="1"/>
  <c r="J91" i="2"/>
  <c r="L90" i="2"/>
  <c r="K90" i="2"/>
  <c r="J90" i="2"/>
  <c r="L89" i="2"/>
  <c r="J89" i="2"/>
  <c r="K89" i="2" s="1"/>
  <c r="K88" i="2"/>
  <c r="L88" i="2" s="1"/>
  <c r="J88" i="2"/>
  <c r="J87" i="2"/>
  <c r="K87" i="2" s="1"/>
  <c r="L87" i="2" s="1"/>
  <c r="J86" i="2"/>
  <c r="K86" i="2" s="1"/>
  <c r="L86" i="2" s="1"/>
  <c r="L85" i="2"/>
  <c r="K85" i="2"/>
  <c r="J85" i="2"/>
  <c r="K84" i="2"/>
  <c r="L84" i="2" s="1"/>
  <c r="J84" i="2"/>
  <c r="J83" i="2"/>
  <c r="K83" i="2" s="1"/>
  <c r="L83" i="2" s="1"/>
  <c r="L82" i="2"/>
  <c r="K82" i="2"/>
  <c r="J82" i="2"/>
  <c r="J81" i="2"/>
  <c r="K81" i="2" s="1"/>
  <c r="L81" i="2" s="1"/>
  <c r="L80" i="2"/>
  <c r="K80" i="2"/>
  <c r="J80" i="2"/>
  <c r="J79" i="2"/>
  <c r="K79" i="2" s="1"/>
  <c r="L79" i="2" s="1"/>
  <c r="J78" i="2"/>
  <c r="K78" i="2" s="1"/>
  <c r="L78" i="2" s="1"/>
  <c r="L77" i="2"/>
  <c r="K77" i="2"/>
  <c r="J77" i="2"/>
  <c r="K76" i="2"/>
  <c r="L76" i="2" s="1"/>
  <c r="J76" i="2"/>
  <c r="J75" i="2"/>
  <c r="K75" i="2" s="1"/>
  <c r="L75" i="2" s="1"/>
  <c r="L74" i="2"/>
  <c r="K74" i="2"/>
  <c r="J74" i="2"/>
  <c r="J73" i="2"/>
  <c r="K73" i="2" s="1"/>
  <c r="L73" i="2" s="1"/>
  <c r="K72" i="2"/>
  <c r="L72" i="2" s="1"/>
  <c r="J72" i="2"/>
  <c r="J71" i="2"/>
  <c r="K71" i="2" s="1"/>
  <c r="L71" i="2" s="1"/>
  <c r="J70" i="2"/>
  <c r="K70" i="2" s="1"/>
  <c r="L70" i="2" s="1"/>
  <c r="L69" i="2"/>
  <c r="K69" i="2"/>
  <c r="J69" i="2"/>
  <c r="K68" i="2"/>
  <c r="L68" i="2" s="1"/>
  <c r="J68" i="2"/>
  <c r="J67" i="2"/>
  <c r="K67" i="2" s="1"/>
  <c r="L67" i="2" s="1"/>
  <c r="L66" i="2"/>
  <c r="K66" i="2"/>
  <c r="J66" i="2"/>
  <c r="L65" i="2"/>
  <c r="J65" i="2"/>
  <c r="K65" i="2" s="1"/>
  <c r="K64" i="2"/>
  <c r="L64" i="2" s="1"/>
  <c r="J64" i="2"/>
  <c r="J63" i="2"/>
  <c r="K63" i="2" s="1"/>
  <c r="L63" i="2" s="1"/>
  <c r="J62" i="2"/>
  <c r="K62" i="2" s="1"/>
  <c r="L62" i="2" s="1"/>
  <c r="L61" i="2"/>
  <c r="K61" i="2"/>
  <c r="J61" i="2"/>
  <c r="K60" i="2"/>
  <c r="L60" i="2" s="1"/>
  <c r="J60" i="2"/>
  <c r="K59" i="2"/>
  <c r="L59" i="2" s="1"/>
  <c r="J59" i="2"/>
  <c r="L58" i="2"/>
  <c r="K58" i="2"/>
  <c r="J58" i="2"/>
  <c r="J57" i="2"/>
  <c r="K57" i="2" s="1"/>
  <c r="L57" i="2" s="1"/>
  <c r="K56" i="2"/>
  <c r="L56" i="2" s="1"/>
  <c r="J56" i="2"/>
  <c r="J55" i="2"/>
  <c r="K55" i="2" s="1"/>
  <c r="L55" i="2" s="1"/>
  <c r="J54" i="2"/>
  <c r="K54" i="2" s="1"/>
  <c r="L54" i="2" s="1"/>
  <c r="L53" i="2"/>
  <c r="K53" i="2"/>
  <c r="J53" i="2"/>
  <c r="K52" i="2"/>
  <c r="L52" i="2" s="1"/>
  <c r="J52" i="2"/>
  <c r="K51" i="2"/>
  <c r="L51" i="2" s="1"/>
  <c r="J51" i="2"/>
  <c r="L50" i="2"/>
  <c r="K50" i="2"/>
  <c r="J50" i="2"/>
  <c r="J49" i="2"/>
  <c r="K49" i="2" s="1"/>
  <c r="L49" i="2" s="1"/>
  <c r="L48" i="2"/>
  <c r="K48" i="2"/>
  <c r="J48" i="2"/>
  <c r="J47" i="2"/>
  <c r="K47" i="2" s="1"/>
  <c r="L47" i="2" s="1"/>
  <c r="K46" i="2"/>
  <c r="L46" i="2" s="1"/>
  <c r="J46" i="2"/>
  <c r="L45" i="2"/>
  <c r="K45" i="2"/>
  <c r="J45" i="2"/>
  <c r="K44" i="2"/>
  <c r="L44" i="2" s="1"/>
  <c r="J44" i="2"/>
  <c r="K43" i="2"/>
  <c r="L43" i="2" s="1"/>
  <c r="J43" i="2"/>
  <c r="L42" i="2"/>
  <c r="K42" i="2"/>
  <c r="J42" i="2"/>
  <c r="L41" i="2"/>
  <c r="J41" i="2"/>
  <c r="K41" i="2" s="1"/>
  <c r="K40" i="2"/>
  <c r="L40" i="2" s="1"/>
  <c r="J40" i="2"/>
  <c r="J39" i="2"/>
  <c r="K39" i="2" s="1"/>
  <c r="L39" i="2" s="1"/>
  <c r="J38" i="2"/>
  <c r="K38" i="2" s="1"/>
  <c r="L38" i="2" s="1"/>
  <c r="L37" i="2"/>
  <c r="K37" i="2"/>
  <c r="J37" i="2"/>
  <c r="K36" i="2"/>
  <c r="L36" i="2" s="1"/>
  <c r="J36" i="2"/>
  <c r="J35" i="2"/>
  <c r="K35" i="2" s="1"/>
  <c r="L35" i="2" s="1"/>
  <c r="L34" i="2"/>
  <c r="K34" i="2"/>
  <c r="J34" i="2"/>
  <c r="L33" i="2"/>
  <c r="J33" i="2"/>
  <c r="K33" i="2" s="1"/>
  <c r="J32" i="2"/>
  <c r="K32" i="2" s="1"/>
  <c r="L32" i="2" s="1"/>
  <c r="J31" i="2"/>
  <c r="K31" i="2" s="1"/>
  <c r="L31" i="2" s="1"/>
  <c r="K30" i="2"/>
  <c r="L30" i="2" s="1"/>
  <c r="J30" i="2"/>
  <c r="L29" i="2"/>
  <c r="K29" i="2"/>
  <c r="J29" i="2"/>
  <c r="K28" i="2"/>
  <c r="L28" i="2" s="1"/>
  <c r="J28" i="2"/>
  <c r="L27" i="2"/>
  <c r="K27" i="2"/>
  <c r="J27" i="2"/>
  <c r="L26" i="2"/>
  <c r="K26" i="2"/>
  <c r="J26" i="2"/>
  <c r="J25" i="2"/>
  <c r="K25" i="2" s="1"/>
  <c r="L25" i="2" s="1"/>
  <c r="L24" i="2"/>
  <c r="K24" i="2"/>
  <c r="J24" i="2"/>
  <c r="J23" i="2"/>
  <c r="K23" i="2" s="1"/>
  <c r="L23" i="2" s="1"/>
  <c r="J22" i="2"/>
  <c r="K22" i="2" s="1"/>
  <c r="L22" i="2" s="1"/>
  <c r="K21" i="2"/>
  <c r="L21" i="2" s="1"/>
  <c r="J21" i="2"/>
  <c r="K20" i="2"/>
  <c r="L20" i="2" s="1"/>
  <c r="J20" i="2"/>
  <c r="J19" i="2"/>
  <c r="K19" i="2" s="1"/>
  <c r="L19" i="2" s="1"/>
  <c r="L18" i="2"/>
  <c r="K18" i="2"/>
  <c r="J18" i="2"/>
  <c r="L17" i="2"/>
  <c r="J17" i="2"/>
  <c r="K17" i="2" s="1"/>
  <c r="J16" i="2"/>
  <c r="K16" i="2" s="1"/>
  <c r="L16" i="2" s="1"/>
  <c r="J15" i="2"/>
  <c r="K15" i="2" s="1"/>
  <c r="L15" i="2" s="1"/>
  <c r="L14" i="2"/>
  <c r="K14" i="2"/>
  <c r="L14" i="10" l="1"/>
  <c r="L229" i="10" s="1"/>
  <c r="L230" i="10" s="1"/>
  <c r="U227" i="10"/>
  <c r="U229" i="10" s="1"/>
  <c r="U230" i="10" s="1"/>
  <c r="W227" i="10"/>
  <c r="S229" i="10"/>
  <c r="S230" i="10" s="1"/>
  <c r="K50" i="9"/>
  <c r="N31" i="9"/>
  <c r="N50" i="9" s="1"/>
  <c r="L50" i="9"/>
  <c r="O50" i="9" s="1"/>
  <c r="Z15" i="6"/>
  <c r="I15" i="6" s="1"/>
  <c r="J15" i="6" s="1"/>
  <c r="K15" i="6" s="1"/>
  <c r="L15" i="6" s="1"/>
  <c r="Z16" i="6"/>
  <c r="I16" i="6" s="1"/>
  <c r="J16" i="6" s="1"/>
  <c r="K16" i="6" s="1"/>
  <c r="L16" i="6" s="1"/>
  <c r="Z17" i="6"/>
  <c r="I17" i="6" s="1"/>
  <c r="J17" i="6" s="1"/>
  <c r="K17" i="6" s="1"/>
  <c r="Z18" i="6"/>
  <c r="I18" i="6" s="1"/>
  <c r="J18" i="6" s="1"/>
  <c r="K18" i="6" s="1"/>
  <c r="L18" i="6" s="1"/>
  <c r="Z19" i="6"/>
  <c r="I19" i="6" s="1"/>
  <c r="J19" i="6" s="1"/>
  <c r="Z20" i="6"/>
  <c r="I20" i="6" s="1"/>
  <c r="J20" i="6" s="1"/>
  <c r="Z21" i="6"/>
  <c r="I21" i="6" s="1"/>
  <c r="J21" i="6" s="1"/>
  <c r="K21" i="6" s="1"/>
  <c r="L21" i="6" s="1"/>
  <c r="Z22" i="6"/>
  <c r="I22" i="6" s="1"/>
  <c r="J22" i="6" s="1"/>
  <c r="K22" i="6" s="1"/>
  <c r="L22" i="6" s="1"/>
  <c r="Z23" i="6"/>
  <c r="I23" i="6" s="1"/>
  <c r="J23" i="6" s="1"/>
  <c r="K23" i="6" s="1"/>
  <c r="Z24" i="6"/>
  <c r="Z14" i="6"/>
  <c r="I14" i="6" s="1"/>
  <c r="J14" i="6" s="1"/>
  <c r="K14" i="6" s="1"/>
  <c r="L14" i="6" s="1"/>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14" i="2"/>
  <c r="M22" i="6" l="1"/>
  <c r="L23" i="6"/>
  <c r="M23" i="6"/>
  <c r="M14" i="6"/>
  <c r="K20" i="6"/>
  <c r="L20" i="6" s="1"/>
  <c r="M21" i="6"/>
  <c r="K19" i="6"/>
  <c r="L19" i="6" s="1"/>
  <c r="M17" i="6"/>
  <c r="L17" i="6"/>
  <c r="M16" i="6"/>
  <c r="M18" i="6"/>
  <c r="M15" i="6"/>
  <c r="I15" i="2"/>
  <c r="M15" i="2"/>
  <c r="N15" i="2" s="1"/>
  <c r="I16" i="2"/>
  <c r="M16" i="2"/>
  <c r="N16" i="2" s="1"/>
  <c r="O16" i="2"/>
  <c r="I17" i="2"/>
  <c r="O17" i="2"/>
  <c r="I18" i="2"/>
  <c r="I19" i="2"/>
  <c r="I20" i="2"/>
  <c r="O20" i="2"/>
  <c r="I21" i="2"/>
  <c r="I22" i="2"/>
  <c r="M22" i="2" s="1"/>
  <c r="N22" i="2" s="1"/>
  <c r="I23" i="2"/>
  <c r="I24" i="2"/>
  <c r="I25" i="2"/>
  <c r="O25" i="2"/>
  <c r="I26" i="2"/>
  <c r="O26" i="2"/>
  <c r="I27" i="2"/>
  <c r="I28" i="2"/>
  <c r="I29" i="2"/>
  <c r="I30" i="2"/>
  <c r="O30" i="2" s="1"/>
  <c r="I31" i="2"/>
  <c r="I32" i="2"/>
  <c r="M32" i="2"/>
  <c r="N32" i="2" s="1"/>
  <c r="O32" i="2"/>
  <c r="I33" i="2"/>
  <c r="O33" i="2"/>
  <c r="I34" i="2"/>
  <c r="M34" i="2" s="1"/>
  <c r="N34" i="2" s="1"/>
  <c r="O34" i="2"/>
  <c r="I35" i="2"/>
  <c r="I36" i="2"/>
  <c r="M36" i="2"/>
  <c r="N36" i="2" s="1"/>
  <c r="I37" i="2"/>
  <c r="I38" i="2"/>
  <c r="I39" i="2"/>
  <c r="I40" i="2"/>
  <c r="I41" i="2"/>
  <c r="I42" i="2"/>
  <c r="I43" i="2"/>
  <c r="I44" i="2"/>
  <c r="I45" i="2"/>
  <c r="I46" i="2"/>
  <c r="O46" i="2" s="1"/>
  <c r="I47" i="2"/>
  <c r="I48" i="2"/>
  <c r="M48" i="2"/>
  <c r="N48" i="2" s="1"/>
  <c r="O48" i="2"/>
  <c r="I49" i="2"/>
  <c r="O49" i="2" s="1"/>
  <c r="I50" i="2"/>
  <c r="M50" i="2" s="1"/>
  <c r="N50" i="2" s="1"/>
  <c r="I51" i="2"/>
  <c r="I52" i="2"/>
  <c r="I53" i="2"/>
  <c r="I54" i="2"/>
  <c r="O54" i="2"/>
  <c r="I55" i="2"/>
  <c r="I56" i="2"/>
  <c r="I57" i="2"/>
  <c r="O57" i="2"/>
  <c r="I58" i="2"/>
  <c r="M58" i="2" s="1"/>
  <c r="N58" i="2" s="1"/>
  <c r="O58" i="2"/>
  <c r="I59" i="2"/>
  <c r="I60" i="2"/>
  <c r="I61" i="2"/>
  <c r="I62" i="2"/>
  <c r="M62" i="2"/>
  <c r="N62" i="2" s="1"/>
  <c r="O62" i="2"/>
  <c r="I63" i="2"/>
  <c r="M63" i="2"/>
  <c r="N63" i="2" s="1"/>
  <c r="I64" i="2"/>
  <c r="I65" i="2"/>
  <c r="I66" i="2"/>
  <c r="M66" i="2" s="1"/>
  <c r="N66" i="2" s="1"/>
  <c r="I67" i="2"/>
  <c r="I68" i="2"/>
  <c r="O68" i="2"/>
  <c r="I69" i="2"/>
  <c r="I70" i="2"/>
  <c r="I71" i="2"/>
  <c r="I72" i="2"/>
  <c r="M72" i="2"/>
  <c r="N72" i="2" s="1"/>
  <c r="I73" i="2"/>
  <c r="O73" i="2" s="1"/>
  <c r="I74" i="2"/>
  <c r="M74" i="2" s="1"/>
  <c r="N74" i="2" s="1"/>
  <c r="O74" i="2"/>
  <c r="I75" i="2"/>
  <c r="I76" i="2"/>
  <c r="O76" i="2" s="1"/>
  <c r="I77" i="2"/>
  <c r="I78" i="2"/>
  <c r="O78" i="2" s="1"/>
  <c r="I79" i="2"/>
  <c r="I80" i="2"/>
  <c r="M80" i="2"/>
  <c r="N80" i="2" s="1"/>
  <c r="I81" i="2"/>
  <c r="O81" i="2" s="1"/>
  <c r="I82" i="2"/>
  <c r="I83" i="2"/>
  <c r="I84" i="2"/>
  <c r="I85" i="2"/>
  <c r="I86" i="2"/>
  <c r="M86" i="2" s="1"/>
  <c r="N86" i="2" s="1"/>
  <c r="O86" i="2"/>
  <c r="I87" i="2"/>
  <c r="I88" i="2"/>
  <c r="I89" i="2"/>
  <c r="O89" i="2"/>
  <c r="I90" i="2"/>
  <c r="I91" i="2"/>
  <c r="I92" i="2"/>
  <c r="I93" i="2"/>
  <c r="I94" i="2"/>
  <c r="O94" i="2" s="1"/>
  <c r="I95" i="2"/>
  <c r="I96" i="2"/>
  <c r="M96" i="2"/>
  <c r="N96" i="2" s="1"/>
  <c r="I97" i="2"/>
  <c r="O97" i="2" s="1"/>
  <c r="I98" i="2"/>
  <c r="M98" i="2" s="1"/>
  <c r="N98" i="2" s="1"/>
  <c r="O98" i="2"/>
  <c r="I99" i="2"/>
  <c r="I100" i="2"/>
  <c r="I101" i="2"/>
  <c r="I102" i="2"/>
  <c r="I103" i="2"/>
  <c r="I104" i="2"/>
  <c r="I105" i="2"/>
  <c r="I106" i="2"/>
  <c r="I107" i="2"/>
  <c r="I108" i="2"/>
  <c r="I109" i="2"/>
  <c r="I110" i="2"/>
  <c r="O110" i="2" s="1"/>
  <c r="M110" i="2"/>
  <c r="N110" i="2" s="1"/>
  <c r="I111" i="2"/>
  <c r="I112" i="2"/>
  <c r="M112" i="2"/>
  <c r="N112" i="2" s="1"/>
  <c r="O112" i="2"/>
  <c r="I113" i="2"/>
  <c r="I114" i="2"/>
  <c r="M114" i="2" s="1"/>
  <c r="N114" i="2" s="1"/>
  <c r="O114" i="2"/>
  <c r="I115" i="2"/>
  <c r="I116" i="2"/>
  <c r="I117" i="2"/>
  <c r="I118" i="2"/>
  <c r="I119" i="2"/>
  <c r="I120" i="2"/>
  <c r="I121" i="2"/>
  <c r="O121" i="2" s="1"/>
  <c r="I122" i="2"/>
  <c r="M122" i="2" s="1"/>
  <c r="N122" i="2" s="1"/>
  <c r="O122" i="2"/>
  <c r="I123" i="2"/>
  <c r="I124" i="2"/>
  <c r="O124" i="2" s="1"/>
  <c r="I125" i="2"/>
  <c r="I126" i="2"/>
  <c r="M126" i="2"/>
  <c r="N126" i="2" s="1"/>
  <c r="I127" i="2"/>
  <c r="I128" i="2"/>
  <c r="I129" i="2"/>
  <c r="O129" i="2"/>
  <c r="I130" i="2"/>
  <c r="I131" i="2"/>
  <c r="M131" i="2" s="1"/>
  <c r="N131" i="2" s="1"/>
  <c r="I132" i="2"/>
  <c r="I133" i="2"/>
  <c r="O133" i="2"/>
  <c r="I134" i="2"/>
  <c r="O134" i="2" s="1"/>
  <c r="I135" i="2"/>
  <c r="M135" i="2" s="1"/>
  <c r="N135" i="2" s="1"/>
  <c r="I136" i="2"/>
  <c r="I137" i="2"/>
  <c r="I138" i="2"/>
  <c r="I139" i="2"/>
  <c r="M139" i="2"/>
  <c r="N139" i="2" s="1"/>
  <c r="O139" i="2"/>
  <c r="I140" i="2"/>
  <c r="I141" i="2"/>
  <c r="O141" i="2"/>
  <c r="I142" i="2"/>
  <c r="O142" i="2"/>
  <c r="I143" i="2"/>
  <c r="M143" i="2" s="1"/>
  <c r="N143" i="2" s="1"/>
  <c r="O143" i="2"/>
  <c r="I144" i="2"/>
  <c r="I145" i="2"/>
  <c r="O145" i="2"/>
  <c r="M145" i="2"/>
  <c r="N145" i="2" s="1"/>
  <c r="I146" i="2"/>
  <c r="I147" i="2"/>
  <c r="M147" i="2"/>
  <c r="N147" i="2" s="1"/>
  <c r="O147" i="2"/>
  <c r="I148" i="2"/>
  <c r="I149" i="2"/>
  <c r="O149" i="2"/>
  <c r="I150" i="2"/>
  <c r="O150" i="2"/>
  <c r="I151" i="2"/>
  <c r="M151" i="2" s="1"/>
  <c r="N151" i="2" s="1"/>
  <c r="I152" i="2"/>
  <c r="I153" i="2"/>
  <c r="I154" i="2"/>
  <c r="I155" i="2"/>
  <c r="O155" i="2" s="1"/>
  <c r="I156" i="2"/>
  <c r="I157" i="2"/>
  <c r="M157" i="2"/>
  <c r="N157" i="2" s="1"/>
  <c r="O157" i="2"/>
  <c r="I158" i="2"/>
  <c r="O158" i="2"/>
  <c r="I159" i="2"/>
  <c r="M159" i="2" s="1"/>
  <c r="N159" i="2" s="1"/>
  <c r="I160" i="2"/>
  <c r="I161" i="2"/>
  <c r="I162" i="2"/>
  <c r="I163" i="2"/>
  <c r="M163" i="2"/>
  <c r="N163" i="2" s="1"/>
  <c r="O163" i="2"/>
  <c r="I164" i="2"/>
  <c r="I165" i="2"/>
  <c r="M165" i="2"/>
  <c r="N165" i="2" s="1"/>
  <c r="I166" i="2"/>
  <c r="O166" i="2" s="1"/>
  <c r="I167" i="2"/>
  <c r="M167" i="2" s="1"/>
  <c r="N167" i="2" s="1"/>
  <c r="O167" i="2"/>
  <c r="I168" i="2"/>
  <c r="I169" i="2"/>
  <c r="I170" i="2"/>
  <c r="I171" i="2"/>
  <c r="O171" i="2" s="1"/>
  <c r="I172" i="2"/>
  <c r="I173" i="2"/>
  <c r="M173" i="2"/>
  <c r="N173" i="2" s="1"/>
  <c r="I174" i="2"/>
  <c r="O174" i="2"/>
  <c r="I175" i="2"/>
  <c r="M175" i="2" s="1"/>
  <c r="N175" i="2" s="1"/>
  <c r="I176" i="2"/>
  <c r="I177" i="2"/>
  <c r="O177" i="2"/>
  <c r="I178" i="2"/>
  <c r="I179" i="2"/>
  <c r="M179" i="2" s="1"/>
  <c r="N179" i="2" s="1"/>
  <c r="I180" i="2"/>
  <c r="I181" i="2"/>
  <c r="I182" i="2"/>
  <c r="O182" i="2"/>
  <c r="I183" i="2"/>
  <c r="M183" i="2" s="1"/>
  <c r="N183" i="2" s="1"/>
  <c r="I184" i="2"/>
  <c r="I185" i="2"/>
  <c r="O185" i="2"/>
  <c r="I186" i="2"/>
  <c r="I187" i="2"/>
  <c r="M187" i="2"/>
  <c r="N187" i="2" s="1"/>
  <c r="O187" i="2"/>
  <c r="I188" i="2"/>
  <c r="M188" i="2"/>
  <c r="N188" i="2" s="1"/>
  <c r="I189" i="2"/>
  <c r="O189" i="2" s="1"/>
  <c r="I190" i="2"/>
  <c r="O190" i="2"/>
  <c r="I191" i="2"/>
  <c r="M191" i="2" s="1"/>
  <c r="N191" i="2" s="1"/>
  <c r="I192" i="2"/>
  <c r="I193" i="2"/>
  <c r="O193" i="2"/>
  <c r="M193" i="2"/>
  <c r="N193" i="2" s="1"/>
  <c r="I194" i="2"/>
  <c r="O194" i="2"/>
  <c r="I195" i="2"/>
  <c r="I196" i="2"/>
  <c r="I197" i="2"/>
  <c r="I198" i="2"/>
  <c r="M198" i="2"/>
  <c r="N198" i="2" s="1"/>
  <c r="I199" i="2"/>
  <c r="I200" i="2"/>
  <c r="O200" i="2"/>
  <c r="I201" i="2"/>
  <c r="O201" i="2"/>
  <c r="M20" i="6" l="1"/>
  <c r="M19" i="6"/>
  <c r="M180" i="2"/>
  <c r="N180" i="2" s="1"/>
  <c r="M111" i="2"/>
  <c r="N111" i="2" s="1"/>
  <c r="M156" i="2"/>
  <c r="N156" i="2" s="1"/>
  <c r="O196" i="2"/>
  <c r="M196" i="2"/>
  <c r="N196" i="2" s="1"/>
  <c r="M164" i="2"/>
  <c r="N164" i="2" s="1"/>
  <c r="M95" i="2"/>
  <c r="N95" i="2" s="1"/>
  <c r="M47" i="2"/>
  <c r="N47" i="2" s="1"/>
  <c r="M79" i="2"/>
  <c r="N79" i="2" s="1"/>
  <c r="M172" i="2"/>
  <c r="N172" i="2" s="1"/>
  <c r="O84" i="2"/>
  <c r="M132" i="2"/>
  <c r="N132" i="2" s="1"/>
  <c r="M199" i="2"/>
  <c r="N199" i="2" s="1"/>
  <c r="M148" i="2"/>
  <c r="N148" i="2" s="1"/>
  <c r="O161" i="2"/>
  <c r="M161" i="2"/>
  <c r="N161" i="2" s="1"/>
  <c r="O191" i="2"/>
  <c r="M177" i="2"/>
  <c r="N177" i="2" s="1"/>
  <c r="O159" i="2"/>
  <c r="M155" i="2"/>
  <c r="N155" i="2" s="1"/>
  <c r="M140" i="2"/>
  <c r="N140" i="2" s="1"/>
  <c r="M103" i="2"/>
  <c r="N103" i="2" s="1"/>
  <c r="M76" i="2"/>
  <c r="N76" i="2" s="1"/>
  <c r="O70" i="2"/>
  <c r="M46" i="2"/>
  <c r="N46" i="2" s="1"/>
  <c r="M189" i="2"/>
  <c r="N189" i="2" s="1"/>
  <c r="M171" i="2"/>
  <c r="N171" i="2" s="1"/>
  <c r="O151" i="2"/>
  <c r="O126" i="2"/>
  <c r="M119" i="2"/>
  <c r="N119" i="2" s="1"/>
  <c r="O96" i="2"/>
  <c r="M94" i="2"/>
  <c r="N94" i="2" s="1"/>
  <c r="M87" i="2"/>
  <c r="N87" i="2" s="1"/>
  <c r="O80" i="2"/>
  <c r="M78" i="2"/>
  <c r="N78" i="2" s="1"/>
  <c r="M70" i="2"/>
  <c r="N70" i="2" s="1"/>
  <c r="O66" i="2"/>
  <c r="O50" i="2"/>
  <c r="M23" i="2"/>
  <c r="N23" i="2" s="1"/>
  <c r="M194" i="2"/>
  <c r="N194" i="2" s="1"/>
  <c r="M141" i="2"/>
  <c r="N141" i="2" s="1"/>
  <c r="M71" i="2"/>
  <c r="N71" i="2" s="1"/>
  <c r="M68" i="2"/>
  <c r="N68" i="2" s="1"/>
  <c r="O56" i="2"/>
  <c r="O22" i="2"/>
  <c r="O64" i="2"/>
  <c r="M31" i="2"/>
  <c r="N31" i="2" s="1"/>
  <c r="M201" i="2"/>
  <c r="N201" i="2" s="1"/>
  <c r="O135" i="2"/>
  <c r="O120" i="2"/>
  <c r="M64" i="2"/>
  <c r="N64" i="2" s="1"/>
  <c r="M55" i="2"/>
  <c r="N55" i="2" s="1"/>
  <c r="M39" i="2"/>
  <c r="N39" i="2" s="1"/>
  <c r="O195" i="2"/>
  <c r="M195" i="2"/>
  <c r="N195" i="2" s="1"/>
  <c r="M176" i="2"/>
  <c r="N176" i="2" s="1"/>
  <c r="O176" i="2"/>
  <c r="O137" i="2"/>
  <c r="M137" i="2"/>
  <c r="N137" i="2" s="1"/>
  <c r="M197" i="2"/>
  <c r="N197" i="2" s="1"/>
  <c r="O197" i="2"/>
  <c r="O153" i="2"/>
  <c r="M153" i="2"/>
  <c r="N153" i="2" s="1"/>
  <c r="M128" i="2"/>
  <c r="N128" i="2" s="1"/>
  <c r="O128" i="2"/>
  <c r="M160" i="2"/>
  <c r="N160" i="2" s="1"/>
  <c r="O160" i="2"/>
  <c r="O28" i="2"/>
  <c r="M28" i="2"/>
  <c r="N28" i="2" s="1"/>
  <c r="O169" i="2"/>
  <c r="M169" i="2"/>
  <c r="N169" i="2" s="1"/>
  <c r="M51" i="2"/>
  <c r="N51" i="2" s="1"/>
  <c r="O51" i="2"/>
  <c r="M152" i="2"/>
  <c r="N152" i="2" s="1"/>
  <c r="O152" i="2"/>
  <c r="M118" i="2"/>
  <c r="N118" i="2" s="1"/>
  <c r="M65" i="2"/>
  <c r="N65" i="2" s="1"/>
  <c r="O65" i="2"/>
  <c r="O92" i="2"/>
  <c r="M92" i="2"/>
  <c r="N92" i="2" s="1"/>
  <c r="O61" i="2"/>
  <c r="M61" i="2"/>
  <c r="N61" i="2" s="1"/>
  <c r="M42" i="2"/>
  <c r="N42" i="2" s="1"/>
  <c r="O42" i="2"/>
  <c r="O108" i="2"/>
  <c r="M108" i="2"/>
  <c r="N108" i="2" s="1"/>
  <c r="O36" i="2"/>
  <c r="O199" i="2"/>
  <c r="M192" i="2"/>
  <c r="N192" i="2" s="1"/>
  <c r="O192" i="2"/>
  <c r="M185" i="2"/>
  <c r="N185" i="2" s="1"/>
  <c r="O183" i="2"/>
  <c r="O179" i="2"/>
  <c r="O178" i="2"/>
  <c r="M178" i="2"/>
  <c r="N178" i="2" s="1"/>
  <c r="O173" i="2"/>
  <c r="M168" i="2"/>
  <c r="N168" i="2" s="1"/>
  <c r="O168" i="2"/>
  <c r="M158" i="2"/>
  <c r="N158" i="2" s="1"/>
  <c r="M129" i="2"/>
  <c r="N129" i="2" s="1"/>
  <c r="O127" i="2"/>
  <c r="M127" i="2"/>
  <c r="N127" i="2" s="1"/>
  <c r="M113" i="2"/>
  <c r="N113" i="2" s="1"/>
  <c r="M106" i="2"/>
  <c r="N106" i="2" s="1"/>
  <c r="O106" i="2"/>
  <c r="O100" i="2"/>
  <c r="M90" i="2"/>
  <c r="N90" i="2" s="1"/>
  <c r="O69" i="2"/>
  <c r="M69" i="2"/>
  <c r="N69" i="2" s="1"/>
  <c r="O53" i="2"/>
  <c r="M53" i="2"/>
  <c r="N53" i="2" s="1"/>
  <c r="M30" i="2"/>
  <c r="N30" i="2" s="1"/>
  <c r="M20" i="2"/>
  <c r="N20" i="2" s="1"/>
  <c r="M200" i="2"/>
  <c r="N200" i="2" s="1"/>
  <c r="M190" i="2"/>
  <c r="N190" i="2" s="1"/>
  <c r="M181" i="2"/>
  <c r="N181" i="2" s="1"/>
  <c r="O175" i="2"/>
  <c r="O170" i="2"/>
  <c r="M170" i="2"/>
  <c r="N170" i="2" s="1"/>
  <c r="O165" i="2"/>
  <c r="M150" i="2"/>
  <c r="N150" i="2" s="1"/>
  <c r="O118" i="2"/>
  <c r="M97" i="2"/>
  <c r="N97" i="2" s="1"/>
  <c r="M84" i="2"/>
  <c r="N84" i="2" s="1"/>
  <c r="M43" i="2"/>
  <c r="N43" i="2" s="1"/>
  <c r="O43" i="2"/>
  <c r="O162" i="2"/>
  <c r="M162" i="2"/>
  <c r="N162" i="2" s="1"/>
  <c r="M124" i="2"/>
  <c r="N124" i="2" s="1"/>
  <c r="M115" i="2"/>
  <c r="N115" i="2" s="1"/>
  <c r="O115" i="2"/>
  <c r="M105" i="2"/>
  <c r="N105" i="2" s="1"/>
  <c r="O105" i="2"/>
  <c r="M134" i="2"/>
  <c r="N134" i="2" s="1"/>
  <c r="M123" i="2"/>
  <c r="N123" i="2" s="1"/>
  <c r="O123" i="2"/>
  <c r="M136" i="2"/>
  <c r="N136" i="2" s="1"/>
  <c r="O136" i="2"/>
  <c r="O24" i="2"/>
  <c r="M24" i="2"/>
  <c r="N24" i="2" s="1"/>
  <c r="O186" i="2"/>
  <c r="M186" i="2"/>
  <c r="N186" i="2" s="1"/>
  <c r="M182" i="2"/>
  <c r="N182" i="2" s="1"/>
  <c r="M149" i="2"/>
  <c r="N149" i="2" s="1"/>
  <c r="O138" i="2"/>
  <c r="M138" i="2"/>
  <c r="N138" i="2" s="1"/>
  <c r="O117" i="2"/>
  <c r="M117" i="2"/>
  <c r="N117" i="2" s="1"/>
  <c r="M83" i="2"/>
  <c r="N83" i="2" s="1"/>
  <c r="O83" i="2"/>
  <c r="M75" i="2"/>
  <c r="N75" i="2" s="1"/>
  <c r="O75" i="2"/>
  <c r="O60" i="2"/>
  <c r="M60" i="2"/>
  <c r="N60" i="2" s="1"/>
  <c r="M54" i="2"/>
  <c r="N54" i="2" s="1"/>
  <c r="M41" i="2"/>
  <c r="N41" i="2" s="1"/>
  <c r="O41" i="2"/>
  <c r="M38" i="2"/>
  <c r="N38" i="2" s="1"/>
  <c r="O38" i="2"/>
  <c r="M142" i="2"/>
  <c r="N142" i="2" s="1"/>
  <c r="O52" i="2"/>
  <c r="M52" i="2"/>
  <c r="N52" i="2" s="1"/>
  <c r="O154" i="2"/>
  <c r="M154" i="2"/>
  <c r="N154" i="2" s="1"/>
  <c r="O146" i="2"/>
  <c r="M146" i="2"/>
  <c r="N146" i="2" s="1"/>
  <c r="M104" i="2"/>
  <c r="N104" i="2" s="1"/>
  <c r="O104" i="2"/>
  <c r="M19" i="2"/>
  <c r="N19" i="2" s="1"/>
  <c r="O19" i="2"/>
  <c r="O198" i="2"/>
  <c r="M174" i="2"/>
  <c r="N174" i="2" s="1"/>
  <c r="O131" i="2"/>
  <c r="O130" i="2"/>
  <c r="M130" i="2"/>
  <c r="N130" i="2" s="1"/>
  <c r="M107" i="2"/>
  <c r="N107" i="2" s="1"/>
  <c r="O107" i="2"/>
  <c r="O88" i="2"/>
  <c r="M88" i="2"/>
  <c r="N88" i="2" s="1"/>
  <c r="M67" i="2"/>
  <c r="N67" i="2" s="1"/>
  <c r="O67" i="2"/>
  <c r="M59" i="2"/>
  <c r="N59" i="2" s="1"/>
  <c r="O59" i="2"/>
  <c r="M33" i="2"/>
  <c r="N33" i="2" s="1"/>
  <c r="M26" i="2"/>
  <c r="N26" i="2" s="1"/>
  <c r="O21" i="2"/>
  <c r="M21" i="2"/>
  <c r="N21" i="2" s="1"/>
  <c r="M18" i="2"/>
  <c r="N18" i="2" s="1"/>
  <c r="O18" i="2"/>
  <c r="M102" i="2"/>
  <c r="N102" i="2" s="1"/>
  <c r="O102" i="2"/>
  <c r="O188" i="2"/>
  <c r="M144" i="2"/>
  <c r="N144" i="2" s="1"/>
  <c r="O144" i="2"/>
  <c r="M99" i="2"/>
  <c r="N99" i="2" s="1"/>
  <c r="O99" i="2"/>
  <c r="M49" i="2"/>
  <c r="N49" i="2" s="1"/>
  <c r="M184" i="2"/>
  <c r="N184" i="2" s="1"/>
  <c r="O184" i="2"/>
  <c r="O181" i="2"/>
  <c r="M166" i="2"/>
  <c r="N166" i="2" s="1"/>
  <c r="M133" i="2"/>
  <c r="N133" i="2" s="1"/>
  <c r="O125" i="2"/>
  <c r="M125" i="2"/>
  <c r="N125" i="2" s="1"/>
  <c r="O116" i="2"/>
  <c r="M116" i="2"/>
  <c r="N116" i="2" s="1"/>
  <c r="O113" i="2"/>
  <c r="M100" i="2"/>
  <c r="N100" i="2" s="1"/>
  <c r="O90" i="2"/>
  <c r="O85" i="2"/>
  <c r="M85" i="2"/>
  <c r="N85" i="2" s="1"/>
  <c r="M82" i="2"/>
  <c r="N82" i="2" s="1"/>
  <c r="O82" i="2"/>
  <c r="O72" i="2"/>
  <c r="O44" i="2"/>
  <c r="M44" i="2"/>
  <c r="N44" i="2" s="1"/>
  <c r="M40" i="2"/>
  <c r="N40" i="2" s="1"/>
  <c r="O40" i="2"/>
  <c r="O180" i="2"/>
  <c r="O172" i="2"/>
  <c r="O164" i="2"/>
  <c r="O156" i="2"/>
  <c r="O148" i="2"/>
  <c r="O140" i="2"/>
  <c r="O132" i="2"/>
  <c r="M121" i="2"/>
  <c r="N121" i="2" s="1"/>
  <c r="O77" i="2"/>
  <c r="M77" i="2"/>
  <c r="N77" i="2" s="1"/>
  <c r="M57" i="2"/>
  <c r="N57" i="2" s="1"/>
  <c r="M120" i="2"/>
  <c r="N120" i="2" s="1"/>
  <c r="O109" i="2"/>
  <c r="M109" i="2"/>
  <c r="N109" i="2" s="1"/>
  <c r="M89" i="2"/>
  <c r="N89" i="2" s="1"/>
  <c r="M56" i="2"/>
  <c r="N56" i="2" s="1"/>
  <c r="O45" i="2"/>
  <c r="M45" i="2"/>
  <c r="N45" i="2" s="1"/>
  <c r="M35" i="2"/>
  <c r="N35" i="2" s="1"/>
  <c r="O35" i="2"/>
  <c r="M25" i="2"/>
  <c r="N25" i="2" s="1"/>
  <c r="O101" i="2"/>
  <c r="M101" i="2"/>
  <c r="N101" i="2" s="1"/>
  <c r="M91" i="2"/>
  <c r="N91" i="2" s="1"/>
  <c r="O91" i="2"/>
  <c r="M81" i="2"/>
  <c r="N81" i="2" s="1"/>
  <c r="O37" i="2"/>
  <c r="M37" i="2"/>
  <c r="N37" i="2" s="1"/>
  <c r="M27" i="2"/>
  <c r="N27" i="2" s="1"/>
  <c r="O27" i="2"/>
  <c r="M17" i="2"/>
  <c r="N17" i="2" s="1"/>
  <c r="O93" i="2"/>
  <c r="M93" i="2"/>
  <c r="N93" i="2" s="1"/>
  <c r="M73" i="2"/>
  <c r="N73" i="2" s="1"/>
  <c r="O29" i="2"/>
  <c r="M29" i="2"/>
  <c r="N29" i="2" s="1"/>
  <c r="O15" i="2"/>
  <c r="O119" i="2"/>
  <c r="O111" i="2"/>
  <c r="O103" i="2"/>
  <c r="O95" i="2"/>
  <c r="O87" i="2"/>
  <c r="O79" i="2"/>
  <c r="O71" i="2"/>
  <c r="O63" i="2"/>
  <c r="O55" i="2"/>
  <c r="O47" i="2"/>
  <c r="O39" i="2"/>
  <c r="O31" i="2"/>
  <c r="O23" i="2"/>
  <c r="I14" i="2" l="1"/>
  <c r="J14" i="2" s="1"/>
  <c r="O14" i="2" s="1"/>
  <c r="T15" i="2"/>
  <c r="Y15" i="2"/>
  <c r="T16" i="2"/>
  <c r="Y16" i="2"/>
  <c r="T17" i="2"/>
  <c r="Y17" i="2"/>
  <c r="T18" i="2"/>
  <c r="Y18" i="2"/>
  <c r="T19" i="2"/>
  <c r="Y19" i="2"/>
  <c r="T20" i="2"/>
  <c r="Y20" i="2"/>
  <c r="T21" i="2"/>
  <c r="Y21" i="2"/>
  <c r="T22" i="2"/>
  <c r="Y22" i="2"/>
  <c r="T23" i="2"/>
  <c r="Y23" i="2"/>
  <c r="T24" i="2"/>
  <c r="Y24" i="2"/>
  <c r="T25" i="2"/>
  <c r="Y25" i="2"/>
  <c r="T26" i="2"/>
  <c r="Y26" i="2"/>
  <c r="T27" i="2"/>
  <c r="Y27" i="2"/>
  <c r="T28" i="2"/>
  <c r="Y28" i="2"/>
  <c r="T29" i="2"/>
  <c r="Y29" i="2"/>
  <c r="T30" i="2"/>
  <c r="Y30" i="2"/>
  <c r="T31" i="2"/>
  <c r="Y31" i="2"/>
  <c r="T32" i="2"/>
  <c r="Y32" i="2"/>
  <c r="T33" i="2"/>
  <c r="Y33" i="2"/>
  <c r="T34" i="2"/>
  <c r="Y34" i="2"/>
  <c r="T35" i="2"/>
  <c r="Y35" i="2"/>
  <c r="T36" i="2"/>
  <c r="Y36" i="2"/>
  <c r="T37" i="2"/>
  <c r="Y37" i="2"/>
  <c r="T38" i="2"/>
  <c r="Y38" i="2"/>
  <c r="T39" i="2"/>
  <c r="Y39" i="2"/>
  <c r="T40" i="2"/>
  <c r="Y40" i="2"/>
  <c r="T41" i="2"/>
  <c r="Y41" i="2"/>
  <c r="T42" i="2"/>
  <c r="Y42" i="2"/>
  <c r="T43" i="2"/>
  <c r="Y43" i="2"/>
  <c r="T44" i="2"/>
  <c r="Y44" i="2"/>
  <c r="T45" i="2"/>
  <c r="Y45" i="2"/>
  <c r="T46" i="2"/>
  <c r="Y46" i="2"/>
  <c r="T47" i="2"/>
  <c r="Y47" i="2"/>
  <c r="T48" i="2"/>
  <c r="Y48" i="2"/>
  <c r="T49" i="2"/>
  <c r="Y49" i="2"/>
  <c r="T50" i="2"/>
  <c r="Y50" i="2"/>
  <c r="T51" i="2"/>
  <c r="Y51" i="2"/>
  <c r="T52" i="2"/>
  <c r="Y52" i="2"/>
  <c r="T53" i="2"/>
  <c r="Y53" i="2"/>
  <c r="T54" i="2"/>
  <c r="Y54" i="2"/>
  <c r="T55" i="2"/>
  <c r="Y55" i="2"/>
  <c r="T56" i="2"/>
  <c r="Y56" i="2"/>
  <c r="T57" i="2"/>
  <c r="Y57" i="2"/>
  <c r="T58" i="2"/>
  <c r="Y58" i="2"/>
  <c r="T59" i="2"/>
  <c r="Y59" i="2"/>
  <c r="T60" i="2"/>
  <c r="Y60" i="2"/>
  <c r="T61" i="2"/>
  <c r="Y61" i="2"/>
  <c r="T62" i="2"/>
  <c r="Y62" i="2"/>
  <c r="T63" i="2"/>
  <c r="Y63" i="2"/>
  <c r="T64" i="2"/>
  <c r="Y64" i="2"/>
  <c r="T65" i="2"/>
  <c r="Y65" i="2"/>
  <c r="T66" i="2"/>
  <c r="Y66" i="2"/>
  <c r="T67" i="2"/>
  <c r="Y67" i="2"/>
  <c r="T68" i="2"/>
  <c r="Y68" i="2"/>
  <c r="T69" i="2"/>
  <c r="Y69" i="2"/>
  <c r="T70" i="2"/>
  <c r="Y70" i="2"/>
  <c r="T71" i="2"/>
  <c r="Y71" i="2"/>
  <c r="T72" i="2"/>
  <c r="Y72" i="2"/>
  <c r="T73" i="2"/>
  <c r="Y73" i="2"/>
  <c r="T74" i="2"/>
  <c r="Y74" i="2"/>
  <c r="T75" i="2"/>
  <c r="Y75" i="2"/>
  <c r="T76" i="2"/>
  <c r="Y76" i="2"/>
  <c r="T77" i="2"/>
  <c r="Y77" i="2"/>
  <c r="T78" i="2"/>
  <c r="Y78" i="2"/>
  <c r="T79" i="2"/>
  <c r="Y79" i="2"/>
  <c r="T80" i="2"/>
  <c r="Y80" i="2"/>
  <c r="T81" i="2"/>
  <c r="Y81" i="2"/>
  <c r="T82" i="2"/>
  <c r="Y82" i="2"/>
  <c r="T83" i="2"/>
  <c r="Y83" i="2"/>
  <c r="T84" i="2"/>
  <c r="Y84" i="2"/>
  <c r="T85" i="2"/>
  <c r="Y85" i="2"/>
  <c r="T86" i="2"/>
  <c r="Y86" i="2"/>
  <c r="T87" i="2"/>
  <c r="Y87" i="2"/>
  <c r="T88" i="2"/>
  <c r="Y88" i="2"/>
  <c r="T89" i="2"/>
  <c r="Y89" i="2"/>
  <c r="T90" i="2"/>
  <c r="Y90" i="2"/>
  <c r="T91" i="2"/>
  <c r="Y91" i="2"/>
  <c r="T92" i="2"/>
  <c r="Y92" i="2"/>
  <c r="T93" i="2"/>
  <c r="Y93" i="2"/>
  <c r="T94" i="2"/>
  <c r="Y94" i="2"/>
  <c r="T95" i="2"/>
  <c r="Y95" i="2"/>
  <c r="T96" i="2"/>
  <c r="Y96" i="2"/>
  <c r="T97" i="2"/>
  <c r="Y97" i="2"/>
  <c r="T98" i="2"/>
  <c r="Y98" i="2"/>
  <c r="T99" i="2"/>
  <c r="Y99" i="2"/>
  <c r="T100" i="2"/>
  <c r="Y100" i="2"/>
  <c r="T101" i="2"/>
  <c r="Y101" i="2"/>
  <c r="T102" i="2"/>
  <c r="Y102" i="2"/>
  <c r="T103" i="2"/>
  <c r="Y103" i="2"/>
  <c r="T104" i="2"/>
  <c r="Y104" i="2"/>
  <c r="T105" i="2"/>
  <c r="Y105" i="2"/>
  <c r="T106" i="2"/>
  <c r="Y106" i="2"/>
  <c r="T107" i="2"/>
  <c r="Y107" i="2"/>
  <c r="T108" i="2"/>
  <c r="Y108" i="2"/>
  <c r="T109" i="2"/>
  <c r="Y109" i="2"/>
  <c r="T110" i="2"/>
  <c r="Y110" i="2"/>
  <c r="T111" i="2"/>
  <c r="Y111" i="2"/>
  <c r="T112" i="2"/>
  <c r="Y112" i="2"/>
  <c r="T113" i="2"/>
  <c r="Y113" i="2"/>
  <c r="T114" i="2"/>
  <c r="Y114" i="2"/>
  <c r="T115" i="2"/>
  <c r="Y115" i="2"/>
  <c r="T116" i="2"/>
  <c r="Y116" i="2"/>
  <c r="T117" i="2"/>
  <c r="Y117" i="2"/>
  <c r="T118" i="2"/>
  <c r="Y118" i="2"/>
  <c r="T119" i="2"/>
  <c r="Y119" i="2"/>
  <c r="T120" i="2"/>
  <c r="Y120" i="2"/>
  <c r="T121" i="2"/>
  <c r="Y121" i="2"/>
  <c r="T122" i="2"/>
  <c r="Y122" i="2"/>
  <c r="T123" i="2"/>
  <c r="Y123" i="2"/>
  <c r="T124" i="2"/>
  <c r="Y124" i="2"/>
  <c r="T125" i="2"/>
  <c r="Y125" i="2"/>
  <c r="T126" i="2"/>
  <c r="Y126" i="2"/>
  <c r="T127" i="2"/>
  <c r="Y127" i="2"/>
  <c r="T128" i="2"/>
  <c r="Y128" i="2"/>
  <c r="T129" i="2"/>
  <c r="Y129" i="2"/>
  <c r="T130" i="2"/>
  <c r="Y130" i="2"/>
  <c r="T131" i="2"/>
  <c r="Y131" i="2"/>
  <c r="T132" i="2"/>
  <c r="Y132" i="2"/>
  <c r="T133" i="2"/>
  <c r="Y133" i="2"/>
  <c r="T134" i="2"/>
  <c r="Y134" i="2"/>
  <c r="T135" i="2"/>
  <c r="Y135" i="2"/>
  <c r="T136" i="2"/>
  <c r="Y136" i="2"/>
  <c r="T137" i="2"/>
  <c r="Y137" i="2"/>
  <c r="T138" i="2"/>
  <c r="Y138" i="2"/>
  <c r="T139" i="2"/>
  <c r="Y139" i="2"/>
  <c r="T140" i="2"/>
  <c r="Y140" i="2"/>
  <c r="T141" i="2"/>
  <c r="Y141" i="2"/>
  <c r="T142" i="2"/>
  <c r="Y142" i="2"/>
  <c r="T143" i="2"/>
  <c r="Y143" i="2"/>
  <c r="T144" i="2"/>
  <c r="Y144" i="2"/>
  <c r="T145" i="2"/>
  <c r="Y145" i="2"/>
  <c r="T146" i="2"/>
  <c r="Y146" i="2"/>
  <c r="T147" i="2"/>
  <c r="Y147" i="2"/>
  <c r="T148" i="2"/>
  <c r="Y148" i="2"/>
  <c r="T149" i="2"/>
  <c r="Y149" i="2"/>
  <c r="T150" i="2"/>
  <c r="Y150" i="2"/>
  <c r="T151" i="2"/>
  <c r="Y151" i="2"/>
  <c r="T152" i="2"/>
  <c r="Y152" i="2"/>
  <c r="T153" i="2"/>
  <c r="Y153" i="2"/>
  <c r="T154" i="2"/>
  <c r="Y154" i="2"/>
  <c r="T155" i="2"/>
  <c r="Y155" i="2"/>
  <c r="T156" i="2"/>
  <c r="Y156" i="2"/>
  <c r="T157" i="2"/>
  <c r="Y157" i="2"/>
  <c r="T158" i="2"/>
  <c r="Y158" i="2"/>
  <c r="T159" i="2"/>
  <c r="Y159" i="2"/>
  <c r="T160" i="2"/>
  <c r="Y160" i="2"/>
  <c r="T161" i="2"/>
  <c r="Y161" i="2"/>
  <c r="T162" i="2"/>
  <c r="Y162" i="2"/>
  <c r="T163" i="2"/>
  <c r="Y163" i="2"/>
  <c r="T164" i="2"/>
  <c r="Y164" i="2"/>
  <c r="T165" i="2"/>
  <c r="Y165" i="2"/>
  <c r="T166" i="2"/>
  <c r="Y166" i="2"/>
  <c r="T167" i="2"/>
  <c r="Y167" i="2"/>
  <c r="T168" i="2"/>
  <c r="Y168" i="2"/>
  <c r="T169" i="2"/>
  <c r="Y169" i="2"/>
  <c r="T170" i="2"/>
  <c r="Y170" i="2"/>
  <c r="T171" i="2"/>
  <c r="Y171" i="2"/>
  <c r="T172" i="2"/>
  <c r="Y172" i="2"/>
  <c r="T173" i="2"/>
  <c r="Y173" i="2"/>
  <c r="T174" i="2"/>
  <c r="Y174" i="2"/>
  <c r="T175" i="2"/>
  <c r="Y175" i="2"/>
  <c r="T176" i="2"/>
  <c r="Y176" i="2"/>
  <c r="T177" i="2"/>
  <c r="Y177" i="2"/>
  <c r="T178" i="2"/>
  <c r="Y178" i="2"/>
  <c r="T179" i="2"/>
  <c r="Y179" i="2"/>
  <c r="T180" i="2"/>
  <c r="Y180" i="2"/>
  <c r="T181" i="2"/>
  <c r="Y181" i="2"/>
  <c r="T182" i="2"/>
  <c r="Y182" i="2"/>
  <c r="T183" i="2"/>
  <c r="Y183" i="2"/>
  <c r="T184" i="2"/>
  <c r="Y184" i="2"/>
  <c r="T185" i="2"/>
  <c r="Y185" i="2"/>
  <c r="T186" i="2"/>
  <c r="Y186" i="2"/>
  <c r="T187" i="2"/>
  <c r="Y187" i="2"/>
  <c r="T188" i="2"/>
  <c r="Y188" i="2"/>
  <c r="T189" i="2"/>
  <c r="Y189" i="2"/>
  <c r="T190" i="2"/>
  <c r="Y190" i="2"/>
  <c r="T191" i="2"/>
  <c r="Y191" i="2"/>
  <c r="T192" i="2"/>
  <c r="Y192" i="2"/>
  <c r="T193" i="2"/>
  <c r="Y193" i="2"/>
  <c r="T194" i="2"/>
  <c r="Y194" i="2"/>
  <c r="T195" i="2"/>
  <c r="Y195" i="2"/>
  <c r="T196" i="2"/>
  <c r="Y196" i="2"/>
  <c r="T197" i="2"/>
  <c r="Y197" i="2"/>
  <c r="T198" i="2"/>
  <c r="Y198" i="2"/>
  <c r="T199" i="2"/>
  <c r="Y199" i="2"/>
  <c r="T200" i="2"/>
  <c r="Y200" i="2"/>
  <c r="T201" i="2"/>
  <c r="Y201" i="2"/>
  <c r="T202" i="2"/>
  <c r="Y202" i="2"/>
  <c r="Z202" i="2" s="1"/>
  <c r="I202" i="2" s="1"/>
  <c r="J202" i="2" s="1"/>
  <c r="Y14" i="2"/>
  <c r="T14" i="2"/>
  <c r="K202" i="2" l="1"/>
  <c r="L202" i="2" s="1"/>
  <c r="O202" i="2"/>
  <c r="M202" i="2"/>
  <c r="N202" i="2" s="1"/>
  <c r="M14" i="2"/>
  <c r="N14" i="2" s="1"/>
  <c r="U110" i="2" l="1"/>
  <c r="W110" i="2"/>
  <c r="X110" i="2" s="1"/>
  <c r="W155" i="2"/>
  <c r="X155" i="2" s="1"/>
  <c r="U155" i="2"/>
  <c r="U182" i="2"/>
  <c r="W182" i="2"/>
  <c r="X182" i="2" s="1"/>
  <c r="W51" i="2"/>
  <c r="X51" i="2" s="1"/>
  <c r="U51" i="2"/>
  <c r="U129" i="2"/>
  <c r="W129" i="2"/>
  <c r="X129" i="2" s="1"/>
  <c r="W90" i="2"/>
  <c r="X90" i="2" s="1"/>
  <c r="U90" i="2"/>
  <c r="U41" i="2"/>
  <c r="W41" i="2"/>
  <c r="X41" i="2" s="1"/>
  <c r="U26" i="2"/>
  <c r="W26" i="2"/>
  <c r="X26" i="2" s="1"/>
  <c r="U176" i="2"/>
  <c r="W176" i="2"/>
  <c r="X176" i="2" s="1"/>
  <c r="W122" i="2"/>
  <c r="X122" i="2" s="1"/>
  <c r="U122" i="2"/>
  <c r="U98" i="2"/>
  <c r="W98" i="2"/>
  <c r="X98" i="2" s="1"/>
  <c r="U156" i="2"/>
  <c r="W156" i="2"/>
  <c r="X156" i="2" s="1"/>
  <c r="U66" i="2"/>
  <c r="W66" i="2"/>
  <c r="X66" i="2" s="1"/>
  <c r="U164" i="2"/>
  <c r="W164" i="2"/>
  <c r="X164" i="2" s="1"/>
  <c r="W131" i="2"/>
  <c r="X131" i="2" s="1"/>
  <c r="U131" i="2"/>
  <c r="U187" i="2"/>
  <c r="W187" i="2"/>
  <c r="X187" i="2" s="1"/>
  <c r="U196" i="2"/>
  <c r="W196" i="2"/>
  <c r="X196" i="2" s="1"/>
  <c r="U186" i="2"/>
  <c r="W186" i="2"/>
  <c r="X186" i="2" s="1"/>
  <c r="U180" i="2"/>
  <c r="W180" i="2"/>
  <c r="X180" i="2" s="1"/>
  <c r="U154" i="2"/>
  <c r="W154" i="2"/>
  <c r="X154" i="2" s="1"/>
  <c r="U146" i="2"/>
  <c r="W146" i="2"/>
  <c r="X146" i="2" s="1"/>
  <c r="U119" i="2"/>
  <c r="W119" i="2"/>
  <c r="X119" i="2" s="1"/>
  <c r="W83" i="2"/>
  <c r="X83" i="2" s="1"/>
  <c r="U83" i="2"/>
  <c r="U49" i="2"/>
  <c r="W49" i="2"/>
  <c r="X49" i="2" s="1"/>
  <c r="U45" i="2"/>
  <c r="W45" i="2"/>
  <c r="X45" i="2" s="1"/>
  <c r="U105" i="2"/>
  <c r="W105" i="2"/>
  <c r="X105" i="2" s="1"/>
  <c r="U142" i="2"/>
  <c r="W142" i="2"/>
  <c r="X142" i="2" s="1"/>
  <c r="W137" i="2"/>
  <c r="X137" i="2" s="1"/>
  <c r="U137" i="2"/>
  <c r="W134" i="2"/>
  <c r="X134" i="2" s="1"/>
  <c r="U134" i="2"/>
  <c r="U79" i="2"/>
  <c r="W79" i="2"/>
  <c r="X79" i="2" s="1"/>
  <c r="U65" i="2"/>
  <c r="W65" i="2"/>
  <c r="X65" i="2" s="1"/>
  <c r="W47" i="2"/>
  <c r="X47" i="2" s="1"/>
  <c r="U47" i="2"/>
  <c r="W87" i="2"/>
  <c r="X87" i="2" s="1"/>
  <c r="U87" i="2"/>
  <c r="U81" i="2"/>
  <c r="W81" i="2"/>
  <c r="X81" i="2" s="1"/>
  <c r="W78" i="2"/>
  <c r="X78" i="2" s="1"/>
  <c r="U78" i="2"/>
  <c r="U37" i="2"/>
  <c r="W37" i="2"/>
  <c r="X37" i="2" s="1"/>
  <c r="U33" i="2"/>
  <c r="W33" i="2"/>
  <c r="X33" i="2" s="1"/>
  <c r="U61" i="2"/>
  <c r="W61" i="2"/>
  <c r="X61" i="2" s="1"/>
  <c r="U115" i="2"/>
  <c r="W115" i="2"/>
  <c r="X115" i="2" s="1"/>
  <c r="U147" i="2"/>
  <c r="W147" i="2"/>
  <c r="X147" i="2" s="1"/>
  <c r="W111" i="2"/>
  <c r="X111" i="2" s="1"/>
  <c r="U111" i="2"/>
  <c r="U168" i="2"/>
  <c r="W168" i="2"/>
  <c r="X168" i="2" s="1"/>
  <c r="W200" i="2"/>
  <c r="X200" i="2" s="1"/>
  <c r="U200" i="2"/>
  <c r="U107" i="2"/>
  <c r="W107" i="2"/>
  <c r="X107" i="2" s="1"/>
  <c r="W162" i="2"/>
  <c r="X162" i="2" s="1"/>
  <c r="U162" i="2"/>
  <c r="W103" i="2"/>
  <c r="X103" i="2" s="1"/>
  <c r="U103" i="2"/>
  <c r="U50" i="2"/>
  <c r="W50" i="2"/>
  <c r="X50" i="2" s="1"/>
  <c r="U113" i="2"/>
  <c r="W113" i="2"/>
  <c r="X113" i="2" s="1"/>
  <c r="U73" i="2"/>
  <c r="W73" i="2"/>
  <c r="X73" i="2" s="1"/>
  <c r="W166" i="2" l="1"/>
  <c r="X166" i="2" s="1"/>
  <c r="U166" i="2"/>
  <c r="W89" i="2"/>
  <c r="X89" i="2" s="1"/>
  <c r="U89" i="2"/>
  <c r="U53" i="2"/>
  <c r="W53" i="2"/>
  <c r="X53" i="2" s="1"/>
  <c r="W74" i="2"/>
  <c r="X74" i="2" s="1"/>
  <c r="U74" i="2"/>
  <c r="W36" i="2"/>
  <c r="X36" i="2" s="1"/>
  <c r="U36" i="2"/>
  <c r="U68" i="2"/>
  <c r="W68" i="2"/>
  <c r="X68" i="2" s="1"/>
  <c r="W177" i="2"/>
  <c r="X177" i="2" s="1"/>
  <c r="U177" i="2"/>
  <c r="W44" i="2"/>
  <c r="X44" i="2" s="1"/>
  <c r="U44" i="2"/>
  <c r="W55" i="2"/>
  <c r="X55" i="2" s="1"/>
  <c r="U55" i="2"/>
  <c r="U191" i="2"/>
  <c r="W191" i="2"/>
  <c r="X191" i="2" s="1"/>
  <c r="U112" i="2"/>
  <c r="W112" i="2"/>
  <c r="X112" i="2" s="1"/>
  <c r="W165" i="2"/>
  <c r="X165" i="2" s="1"/>
  <c r="U165" i="2"/>
  <c r="W86" i="2"/>
  <c r="X86" i="2" s="1"/>
  <c r="U86" i="2"/>
  <c r="W24" i="2"/>
  <c r="X24" i="2" s="1"/>
  <c r="U24" i="2"/>
  <c r="U92" i="2"/>
  <c r="W92" i="2"/>
  <c r="X92" i="2" s="1"/>
  <c r="U108" i="2"/>
  <c r="W108" i="2"/>
  <c r="X108" i="2" s="1"/>
  <c r="W28" i="2"/>
  <c r="X28" i="2" s="1"/>
  <c r="U28" i="2"/>
  <c r="W71" i="2"/>
  <c r="X71" i="2" s="1"/>
  <c r="U71" i="2"/>
  <c r="U120" i="2"/>
  <c r="W120" i="2"/>
  <c r="X120" i="2" s="1"/>
  <c r="U25" i="2"/>
  <c r="W25" i="2"/>
  <c r="X25" i="2" s="1"/>
  <c r="U178" i="2"/>
  <c r="W178" i="2"/>
  <c r="X178" i="2" s="1"/>
  <c r="W123" i="2"/>
  <c r="X123" i="2" s="1"/>
  <c r="U123" i="2"/>
  <c r="W189" i="2"/>
  <c r="X189" i="2" s="1"/>
  <c r="U189" i="2"/>
  <c r="U181" i="2"/>
  <c r="W181" i="2"/>
  <c r="X181" i="2" s="1"/>
  <c r="U199" i="2"/>
  <c r="W199" i="2"/>
  <c r="X199" i="2" s="1"/>
  <c r="U184" i="2"/>
  <c r="W184" i="2"/>
  <c r="X184" i="2" s="1"/>
  <c r="W15" i="2"/>
  <c r="X15" i="2" s="1"/>
  <c r="U15" i="2"/>
  <c r="W67" i="2"/>
  <c r="X67" i="2" s="1"/>
  <c r="U67" i="2"/>
  <c r="U116" i="2"/>
  <c r="W116" i="2"/>
  <c r="X116" i="2" s="1"/>
  <c r="U195" i="2"/>
  <c r="W195" i="2"/>
  <c r="X195" i="2" s="1"/>
  <c r="U75" i="2"/>
  <c r="W75" i="2"/>
  <c r="X75" i="2" s="1"/>
  <c r="U167" i="2"/>
  <c r="W167" i="2"/>
  <c r="X167" i="2" s="1"/>
  <c r="W40" i="2"/>
  <c r="X40" i="2" s="1"/>
  <c r="U40" i="2"/>
  <c r="U132" i="2"/>
  <c r="W132" i="2"/>
  <c r="X132" i="2" s="1"/>
  <c r="U80" i="2"/>
  <c r="W80" i="2"/>
  <c r="X80" i="2" s="1"/>
  <c r="U17" i="2"/>
  <c r="W17" i="2"/>
  <c r="X17" i="2" s="1"/>
  <c r="W163" i="2"/>
  <c r="X163" i="2" s="1"/>
  <c r="U163" i="2"/>
  <c r="U172" i="2"/>
  <c r="W172" i="2"/>
  <c r="X172" i="2" s="1"/>
  <c r="U63" i="2"/>
  <c r="W63" i="2"/>
  <c r="X63" i="2" s="1"/>
  <c r="U150" i="2"/>
  <c r="W150" i="2"/>
  <c r="X150" i="2" s="1"/>
  <c r="W174" i="2"/>
  <c r="X174" i="2" s="1"/>
  <c r="U174" i="2"/>
  <c r="W197" i="2"/>
  <c r="X197" i="2" s="1"/>
  <c r="U197" i="2"/>
  <c r="W23" i="2"/>
  <c r="X23" i="2" s="1"/>
  <c r="U23" i="2"/>
  <c r="U70" i="2"/>
  <c r="W70" i="2"/>
  <c r="X70" i="2" s="1"/>
  <c r="W130" i="2"/>
  <c r="X130" i="2" s="1"/>
  <c r="U130" i="2"/>
  <c r="U22" i="2"/>
  <c r="W22" i="2"/>
  <c r="X22" i="2" s="1"/>
  <c r="U100" i="2"/>
  <c r="W100" i="2"/>
  <c r="X100" i="2" s="1"/>
  <c r="U136" i="2"/>
  <c r="W136" i="2"/>
  <c r="X136" i="2" s="1"/>
  <c r="U30" i="2"/>
  <c r="W30" i="2"/>
  <c r="X30" i="2" s="1"/>
  <c r="U138" i="2"/>
  <c r="W138" i="2"/>
  <c r="X138" i="2" s="1"/>
  <c r="W31" i="2"/>
  <c r="X31" i="2" s="1"/>
  <c r="U31" i="2"/>
  <c r="W32" i="2"/>
  <c r="X32" i="2" s="1"/>
  <c r="U32" i="2"/>
  <c r="U152" i="2"/>
  <c r="W152" i="2"/>
  <c r="X152" i="2" s="1"/>
  <c r="W169" i="2"/>
  <c r="X169" i="2" s="1"/>
  <c r="U169" i="2"/>
  <c r="U18" i="2"/>
  <c r="W18" i="2"/>
  <c r="X18" i="2" s="1"/>
  <c r="U57" i="2"/>
  <c r="W57" i="2"/>
  <c r="X57" i="2" s="1"/>
  <c r="U121" i="2"/>
  <c r="W121" i="2"/>
  <c r="X121" i="2" s="1"/>
  <c r="U149" i="2"/>
  <c r="W149" i="2"/>
  <c r="X149" i="2" s="1"/>
  <c r="U42" i="2"/>
  <c r="W42" i="2"/>
  <c r="X42" i="2" s="1"/>
  <c r="U88" i="2"/>
  <c r="W88" i="2"/>
  <c r="X88" i="2" s="1"/>
  <c r="W114" i="2"/>
  <c r="X114" i="2" s="1"/>
  <c r="U114" i="2"/>
  <c r="W94" i="2"/>
  <c r="X94" i="2" s="1"/>
  <c r="U94" i="2"/>
  <c r="U56" i="2"/>
  <c r="W56" i="2"/>
  <c r="X56" i="2" s="1"/>
  <c r="W101" i="2"/>
  <c r="X101" i="2" s="1"/>
  <c r="U101" i="2"/>
  <c r="U151" i="2"/>
  <c r="W151" i="2"/>
  <c r="X151" i="2" s="1"/>
  <c r="W62" i="2"/>
  <c r="X62" i="2" s="1"/>
  <c r="U62" i="2"/>
  <c r="U144" i="2"/>
  <c r="W144" i="2"/>
  <c r="X144" i="2" s="1"/>
  <c r="U188" i="2"/>
  <c r="W188" i="2"/>
  <c r="X188" i="2" s="1"/>
  <c r="U109" i="2"/>
  <c r="W109" i="2"/>
  <c r="X109" i="2" s="1"/>
  <c r="W173" i="2"/>
  <c r="X173" i="2" s="1"/>
  <c r="U173" i="2"/>
  <c r="U161" i="2"/>
  <c r="W161" i="2"/>
  <c r="X161" i="2" s="1"/>
  <c r="U183" i="2"/>
  <c r="W183" i="2"/>
  <c r="X183" i="2" s="1"/>
  <c r="W117" i="2"/>
  <c r="X117" i="2" s="1"/>
  <c r="U117" i="2"/>
  <c r="W171" i="2"/>
  <c r="X171" i="2" s="1"/>
  <c r="U171" i="2"/>
  <c r="U99" i="2"/>
  <c r="W99" i="2"/>
  <c r="X99" i="2" s="1"/>
  <c r="U140" i="2"/>
  <c r="W140" i="2"/>
  <c r="X140" i="2" s="1"/>
  <c r="U72" i="2"/>
  <c r="W72" i="2"/>
  <c r="X72" i="2" s="1"/>
  <c r="W19" i="2"/>
  <c r="X19" i="2" s="1"/>
  <c r="U19" i="2"/>
  <c r="U143" i="2"/>
  <c r="W143" i="2"/>
  <c r="X143" i="2" s="1"/>
  <c r="W127" i="2"/>
  <c r="X127" i="2" s="1"/>
  <c r="U127" i="2"/>
  <c r="U125" i="2"/>
  <c r="W125" i="2"/>
  <c r="X125" i="2" s="1"/>
  <c r="U148" i="2"/>
  <c r="W148" i="2"/>
  <c r="X148" i="2" s="1"/>
  <c r="W20" i="2"/>
  <c r="X20" i="2" s="1"/>
  <c r="U20" i="2"/>
  <c r="U46" i="2"/>
  <c r="W46" i="2"/>
  <c r="X46" i="2" s="1"/>
  <c r="U135" i="2"/>
  <c r="W135" i="2"/>
  <c r="X135" i="2" s="1"/>
  <c r="U139" i="2"/>
  <c r="W139" i="2"/>
  <c r="X139" i="2" s="1"/>
  <c r="U84" i="2"/>
  <c r="W84" i="2"/>
  <c r="X84" i="2" s="1"/>
  <c r="U60" i="2"/>
  <c r="W60" i="2"/>
  <c r="X60" i="2" s="1"/>
  <c r="U96" i="2"/>
  <c r="W96" i="2"/>
  <c r="X96" i="2" s="1"/>
  <c r="U48" i="2"/>
  <c r="W48" i="2"/>
  <c r="X48" i="2" s="1"/>
  <c r="U82" i="2"/>
  <c r="W82" i="2"/>
  <c r="X82" i="2" s="1"/>
  <c r="U21" i="2"/>
  <c r="W21" i="2"/>
  <c r="X21" i="2" s="1"/>
  <c r="U104" i="2"/>
  <c r="W104" i="2"/>
  <c r="X104" i="2" s="1"/>
  <c r="U160" i="2"/>
  <c r="W160" i="2"/>
  <c r="X160" i="2" s="1"/>
  <c r="U77" i="2"/>
  <c r="W77" i="2"/>
  <c r="X77" i="2" s="1"/>
  <c r="U194" i="2"/>
  <c r="W194" i="2"/>
  <c r="X194" i="2" s="1"/>
  <c r="W193" i="2"/>
  <c r="X193" i="2" s="1"/>
  <c r="U193" i="2"/>
  <c r="W192" i="2"/>
  <c r="X192" i="2" s="1"/>
  <c r="U192" i="2"/>
  <c r="W39" i="2"/>
  <c r="X39" i="2" s="1"/>
  <c r="U39" i="2"/>
  <c r="U102" i="2"/>
  <c r="W102" i="2"/>
  <c r="X102" i="2" s="1"/>
  <c r="W170" i="2"/>
  <c r="X170" i="2" s="1"/>
  <c r="U170" i="2"/>
  <c r="W58" i="2"/>
  <c r="X58" i="2" s="1"/>
  <c r="U58" i="2"/>
  <c r="U69" i="2"/>
  <c r="W69" i="2"/>
  <c r="X69" i="2" s="1"/>
  <c r="U54" i="2"/>
  <c r="W54" i="2"/>
  <c r="X54" i="2" s="1"/>
  <c r="U106" i="2"/>
  <c r="W106" i="2"/>
  <c r="X106" i="2" s="1"/>
  <c r="W35" i="2"/>
  <c r="X35" i="2" s="1"/>
  <c r="U35" i="2"/>
  <c r="U126" i="2"/>
  <c r="W126" i="2"/>
  <c r="X126" i="2" s="1"/>
  <c r="U179" i="2"/>
  <c r="W179" i="2"/>
  <c r="X179" i="2" s="1"/>
  <c r="U85" i="2"/>
  <c r="W85" i="2"/>
  <c r="X85" i="2" s="1"/>
  <c r="W91" i="2"/>
  <c r="X91" i="2" s="1"/>
  <c r="U91" i="2"/>
  <c r="U95" i="2"/>
  <c r="W95" i="2"/>
  <c r="X95" i="2" s="1"/>
  <c r="W133" i="2"/>
  <c r="X133" i="2" s="1"/>
  <c r="U133" i="2"/>
  <c r="W201" i="2"/>
  <c r="X201" i="2" s="1"/>
  <c r="U201" i="2"/>
  <c r="U34" i="2"/>
  <c r="W34" i="2"/>
  <c r="X34" i="2" s="1"/>
  <c r="U145" i="2"/>
  <c r="W145" i="2"/>
  <c r="X145" i="2" s="1"/>
  <c r="W159" i="2"/>
  <c r="X159" i="2" s="1"/>
  <c r="U159" i="2"/>
  <c r="U141" i="2"/>
  <c r="W141" i="2"/>
  <c r="X141" i="2" s="1"/>
  <c r="W97" i="2"/>
  <c r="X97" i="2" s="1"/>
  <c r="U97" i="2"/>
  <c r="U76" i="2"/>
  <c r="W76" i="2"/>
  <c r="X76" i="2" s="1"/>
  <c r="W158" i="2"/>
  <c r="X158" i="2" s="1"/>
  <c r="U158" i="2"/>
  <c r="W27" i="2"/>
  <c r="X27" i="2" s="1"/>
  <c r="U27" i="2"/>
  <c r="W43" i="2"/>
  <c r="X43" i="2" s="1"/>
  <c r="U43" i="2"/>
  <c r="U29" i="2"/>
  <c r="W29" i="2"/>
  <c r="X29" i="2" s="1"/>
  <c r="W118" i="2"/>
  <c r="X118" i="2" s="1"/>
  <c r="U118" i="2"/>
  <c r="U128" i="2"/>
  <c r="W128" i="2"/>
  <c r="X128" i="2" s="1"/>
  <c r="W16" i="2"/>
  <c r="X16" i="2" s="1"/>
  <c r="U16" i="2"/>
  <c r="U64" i="2"/>
  <c r="W64" i="2"/>
  <c r="X64" i="2" s="1"/>
  <c r="U124" i="2"/>
  <c r="W124" i="2"/>
  <c r="X124" i="2" s="1"/>
  <c r="U153" i="2"/>
  <c r="W153" i="2"/>
  <c r="X153" i="2" s="1"/>
  <c r="U157" i="2"/>
  <c r="W157" i="2"/>
  <c r="X157" i="2" s="1"/>
  <c r="U38" i="2"/>
  <c r="W38" i="2"/>
  <c r="X38" i="2" s="1"/>
  <c r="U59" i="2"/>
  <c r="W59" i="2"/>
  <c r="X59" i="2" s="1"/>
  <c r="U175" i="2"/>
  <c r="W175" i="2"/>
  <c r="X175" i="2" s="1"/>
  <c r="U198" i="2"/>
  <c r="W198" i="2"/>
  <c r="X198" i="2" s="1"/>
  <c r="U185" i="2"/>
  <c r="W185" i="2"/>
  <c r="X185" i="2" s="1"/>
  <c r="U190" i="2"/>
  <c r="W190" i="2"/>
  <c r="X190" i="2" s="1"/>
  <c r="U202" i="2"/>
  <c r="W202" i="2"/>
  <c r="X202" i="2" s="1"/>
  <c r="W93" i="2"/>
  <c r="X93" i="2" s="1"/>
  <c r="U93" i="2"/>
  <c r="U52" i="2"/>
  <c r="W52" i="2"/>
  <c r="X52" i="2" s="1"/>
  <c r="U14" i="2"/>
  <c r="W14" i="2"/>
  <c r="X14" i="2" s="1"/>
  <c r="S25" i="6" l="1"/>
  <c r="T203" i="2"/>
  <c r="Y203" i="2"/>
  <c r="Z203" i="2" s="1"/>
  <c r="T204" i="2"/>
  <c r="Y204" i="2"/>
  <c r="Z204" i="2"/>
  <c r="T205" i="2"/>
  <c r="Y205" i="2"/>
  <c r="Z205" i="2"/>
  <c r="T206" i="2"/>
  <c r="Y206" i="2"/>
  <c r="Z206" i="2" s="1"/>
  <c r="T207" i="2"/>
  <c r="Y207" i="2"/>
  <c r="Z207" i="2" s="1"/>
  <c r="T208" i="2"/>
  <c r="Y208" i="2"/>
  <c r="Z208" i="2"/>
  <c r="T209" i="2"/>
  <c r="Y209" i="2"/>
  <c r="Z209" i="2" s="1"/>
  <c r="T210" i="2"/>
  <c r="Y210" i="2"/>
  <c r="Z210" i="2"/>
  <c r="T211" i="2"/>
  <c r="Y211" i="2"/>
  <c r="Z211" i="2" s="1"/>
  <c r="T212" i="2"/>
  <c r="Y212" i="2"/>
  <c r="Z212" i="2" s="1"/>
  <c r="T213" i="2"/>
  <c r="Y213" i="2"/>
  <c r="Z213" i="2" s="1"/>
  <c r="T214" i="2"/>
  <c r="Y214" i="2"/>
  <c r="Z214" i="2"/>
  <c r="T215" i="2"/>
  <c r="Y215" i="2"/>
  <c r="Z215" i="2" s="1"/>
  <c r="T216" i="2"/>
  <c r="Y216" i="2"/>
  <c r="Z216" i="2"/>
  <c r="T217" i="2"/>
  <c r="Y217" i="2"/>
  <c r="Z217" i="2"/>
  <c r="T218" i="2"/>
  <c r="Y218" i="2"/>
  <c r="Z218" i="2" s="1"/>
  <c r="T219" i="2"/>
  <c r="Y219" i="2"/>
  <c r="Z219" i="2"/>
  <c r="T220" i="2"/>
  <c r="Y220" i="2"/>
  <c r="Z220" i="2"/>
  <c r="T221" i="2"/>
  <c r="Y221" i="2"/>
  <c r="Z221" i="2" s="1"/>
  <c r="T222" i="2"/>
  <c r="Y222" i="2"/>
  <c r="Z222" i="2"/>
  <c r="T223" i="2"/>
  <c r="Y223" i="2"/>
  <c r="Z223" i="2"/>
  <c r="T224" i="2"/>
  <c r="Y224" i="2"/>
  <c r="Z224" i="2"/>
  <c r="T225" i="2"/>
  <c r="X225" i="2"/>
  <c r="Y225" i="2"/>
  <c r="Z225" i="2" s="1"/>
  <c r="X21" i="6" l="1"/>
  <c r="X24" i="6"/>
  <c r="T15" i="6"/>
  <c r="Y15" i="6"/>
  <c r="T16" i="6"/>
  <c r="Y16" i="6"/>
  <c r="T17" i="6"/>
  <c r="Y17" i="6"/>
  <c r="T18" i="6"/>
  <c r="Y18" i="6"/>
  <c r="T19" i="6"/>
  <c r="Y19" i="6"/>
  <c r="T20" i="6"/>
  <c r="Y20" i="6"/>
  <c r="T21" i="6"/>
  <c r="Y21" i="6"/>
  <c r="T22" i="6"/>
  <c r="Y22" i="6"/>
  <c r="T23" i="6"/>
  <c r="Y23" i="6"/>
  <c r="T24" i="6"/>
  <c r="Y24" i="6"/>
  <c r="Y14" i="6"/>
  <c r="T14" i="6"/>
  <c r="X29" i="6" l="1"/>
  <c r="X28" i="6"/>
  <c r="R25" i="6"/>
  <c r="Q28" i="6"/>
  <c r="Q27" i="6"/>
  <c r="Q26" i="6"/>
  <c r="Q29" i="6" s="1"/>
  <c r="Z28" i="6" l="1"/>
  <c r="Q229" i="2" l="1"/>
  <c r="X230" i="2" l="1"/>
  <c r="X229" i="2"/>
  <c r="S226" i="2" l="1"/>
  <c r="Z229" i="2"/>
  <c r="G28" i="6"/>
  <c r="G29" i="6" s="1"/>
  <c r="D28" i="6"/>
  <c r="D29" i="6" s="1"/>
  <c r="N24" i="6"/>
  <c r="O24" i="6"/>
  <c r="F24" i="6"/>
  <c r="F23" i="6"/>
  <c r="F22" i="6"/>
  <c r="F21" i="6"/>
  <c r="F20" i="6"/>
  <c r="F19" i="6"/>
  <c r="F18" i="6"/>
  <c r="F17" i="6"/>
  <c r="F16" i="6"/>
  <c r="F15" i="6"/>
  <c r="F14" i="6"/>
  <c r="W24" i="6" l="1"/>
  <c r="X23" i="6" s="1"/>
  <c r="U24" i="6"/>
  <c r="O16" i="6"/>
  <c r="O22" i="6"/>
  <c r="O17" i="6"/>
  <c r="O23" i="6"/>
  <c r="O15" i="6"/>
  <c r="O20" i="6"/>
  <c r="O18" i="6"/>
  <c r="O19" i="6"/>
  <c r="O21" i="6"/>
  <c r="J28" i="6"/>
  <c r="J29" i="6" s="1"/>
  <c r="O14" i="6"/>
  <c r="W14" i="6" l="1"/>
  <c r="U14" i="6"/>
  <c r="W22" i="6"/>
  <c r="W28" i="6" s="1"/>
  <c r="U22" i="6"/>
  <c r="W20" i="6"/>
  <c r="X19" i="6" s="1"/>
  <c r="U20" i="6"/>
  <c r="W16" i="6"/>
  <c r="X15" i="6" s="1"/>
  <c r="U16" i="6"/>
  <c r="U15" i="6"/>
  <c r="W15" i="6"/>
  <c r="X14" i="6" s="1"/>
  <c r="U19" i="6"/>
  <c r="W19" i="6"/>
  <c r="X18" i="6" s="1"/>
  <c r="W21" i="6"/>
  <c r="X20" i="6" s="1"/>
  <c r="U21" i="6"/>
  <c r="U23" i="6"/>
  <c r="W23" i="6"/>
  <c r="X22" i="6" s="1"/>
  <c r="W17" i="6"/>
  <c r="X16" i="6" s="1"/>
  <c r="U17" i="6"/>
  <c r="W18" i="6"/>
  <c r="X17" i="6" s="1"/>
  <c r="U18" i="6"/>
  <c r="R28" i="6"/>
  <c r="R27" i="6"/>
  <c r="R26" i="6"/>
  <c r="N23" i="6"/>
  <c r="N15" i="6"/>
  <c r="N21" i="6"/>
  <c r="O25" i="6"/>
  <c r="O28" i="6"/>
  <c r="O29" i="6" s="1"/>
  <c r="U6" i="6"/>
  <c r="N19" i="6"/>
  <c r="N17" i="6"/>
  <c r="K28" i="6"/>
  <c r="K29" i="6" s="1"/>
  <c r="L28" i="6"/>
  <c r="L29" i="6" s="1"/>
  <c r="N22" i="6"/>
  <c r="N18" i="6"/>
  <c r="N16" i="6"/>
  <c r="N20" i="6"/>
  <c r="W29" i="6" l="1"/>
  <c r="R29" i="6"/>
  <c r="W26" i="6"/>
  <c r="U26" i="6"/>
  <c r="U28" i="6" s="1"/>
  <c r="U29" i="6" s="1"/>
  <c r="S28" i="6"/>
  <c r="S29" i="6" s="1"/>
  <c r="M28" i="6"/>
  <c r="N14" i="6"/>
  <c r="N25" i="6" s="1"/>
  <c r="Q228" i="2"/>
  <c r="Q227" i="2"/>
  <c r="Z29" i="6" l="1"/>
  <c r="Q230" i="2"/>
  <c r="I203" i="2"/>
  <c r="J203" i="2" s="1"/>
  <c r="M203" i="2" s="1"/>
  <c r="N203" i="2" s="1"/>
  <c r="I204" i="2"/>
  <c r="J204" i="2" s="1"/>
  <c r="I205" i="2"/>
  <c r="J205" i="2" s="1"/>
  <c r="O205" i="2" s="1"/>
  <c r="I206" i="2"/>
  <c r="J206" i="2" s="1"/>
  <c r="I207" i="2"/>
  <c r="J207" i="2" s="1"/>
  <c r="I208" i="2"/>
  <c r="J208" i="2" s="1"/>
  <c r="I211" i="2"/>
  <c r="J211" i="2" s="1"/>
  <c r="I212" i="2"/>
  <c r="J212" i="2" s="1"/>
  <c r="O212" i="2" s="1"/>
  <c r="I213" i="2"/>
  <c r="J213" i="2" s="1"/>
  <c r="I214" i="2"/>
  <c r="J214" i="2" s="1"/>
  <c r="I216" i="2"/>
  <c r="J216" i="2" s="1"/>
  <c r="I219" i="2"/>
  <c r="J219" i="2" s="1"/>
  <c r="I220" i="2"/>
  <c r="J220" i="2" s="1"/>
  <c r="I221" i="2"/>
  <c r="J221" i="2" s="1"/>
  <c r="O221" i="2" s="1"/>
  <c r="I222" i="2"/>
  <c r="J222" i="2" s="1"/>
  <c r="I224" i="2"/>
  <c r="J224" i="2" s="1"/>
  <c r="W221" i="2" l="1"/>
  <c r="X220" i="2" s="1"/>
  <c r="U221" i="2"/>
  <c r="U205" i="2"/>
  <c r="W205" i="2"/>
  <c r="X204" i="2" s="1"/>
  <c r="U212" i="2"/>
  <c r="W212" i="2"/>
  <c r="X211" i="2" s="1"/>
  <c r="I218" i="2"/>
  <c r="J218" i="2" s="1"/>
  <c r="I217" i="2"/>
  <c r="J217" i="2" s="1"/>
  <c r="M217" i="2" s="1"/>
  <c r="N217" i="2" s="1"/>
  <c r="I225" i="2"/>
  <c r="J225" i="2" s="1"/>
  <c r="I215" i="2"/>
  <c r="J215" i="2" s="1"/>
  <c r="I209" i="2"/>
  <c r="J209" i="2" s="1"/>
  <c r="I210" i="2"/>
  <c r="J210" i="2" s="1"/>
  <c r="I223" i="2"/>
  <c r="J223" i="2" s="1"/>
  <c r="O208" i="2"/>
  <c r="K208" i="2"/>
  <c r="L208" i="2" s="1"/>
  <c r="O207" i="2"/>
  <c r="M207" i="2"/>
  <c r="N207" i="2" s="1"/>
  <c r="K224" i="2"/>
  <c r="L224" i="2" s="1"/>
  <c r="K205" i="2"/>
  <c r="L205" i="2" s="1"/>
  <c r="M219" i="2"/>
  <c r="N219" i="2" s="1"/>
  <c r="O219" i="2"/>
  <c r="K219" i="2"/>
  <c r="L219" i="2" s="1"/>
  <c r="O214" i="2"/>
  <c r="M214" i="2"/>
  <c r="N214" i="2" s="1"/>
  <c r="K214" i="2"/>
  <c r="L214" i="2" s="1"/>
  <c r="O224" i="2"/>
  <c r="O216" i="2"/>
  <c r="M216" i="2"/>
  <c r="N216" i="2" s="1"/>
  <c r="M205" i="2"/>
  <c r="N205" i="2" s="1"/>
  <c r="O213" i="2"/>
  <c r="K213" i="2"/>
  <c r="L213" i="2" s="1"/>
  <c r="M213" i="2"/>
  <c r="N213" i="2" s="1"/>
  <c r="K204" i="2"/>
  <c r="L204" i="2" s="1"/>
  <c r="M204" i="2"/>
  <c r="N204" i="2" s="1"/>
  <c r="O204" i="2"/>
  <c r="K222" i="2"/>
  <c r="L222" i="2" s="1"/>
  <c r="M222" i="2"/>
  <c r="N222" i="2" s="1"/>
  <c r="O222" i="2"/>
  <c r="O206" i="2"/>
  <c r="M206" i="2"/>
  <c r="N206" i="2" s="1"/>
  <c r="K206" i="2"/>
  <c r="L206" i="2" s="1"/>
  <c r="M220" i="2"/>
  <c r="N220" i="2" s="1"/>
  <c r="O220" i="2"/>
  <c r="K220" i="2"/>
  <c r="L220" i="2" s="1"/>
  <c r="M211" i="2"/>
  <c r="N211" i="2" s="1"/>
  <c r="O211" i="2"/>
  <c r="K211" i="2"/>
  <c r="L211" i="2" s="1"/>
  <c r="M221" i="2"/>
  <c r="N221" i="2" s="1"/>
  <c r="M212" i="2"/>
  <c r="N212" i="2" s="1"/>
  <c r="K216" i="2"/>
  <c r="L216" i="2" s="1"/>
  <c r="M208" i="2"/>
  <c r="N208" i="2" s="1"/>
  <c r="K207" i="2"/>
  <c r="L207" i="2" s="1"/>
  <c r="K221" i="2"/>
  <c r="L221" i="2" s="1"/>
  <c r="K212" i="2"/>
  <c r="L212" i="2" s="1"/>
  <c r="K203" i="2"/>
  <c r="L203" i="2" s="1"/>
  <c r="O203" i="2"/>
  <c r="W211" i="2" l="1"/>
  <c r="X210" i="2" s="1"/>
  <c r="U211" i="2"/>
  <c r="W206" i="2"/>
  <c r="X205" i="2" s="1"/>
  <c r="U206" i="2"/>
  <c r="W213" i="2"/>
  <c r="X212" i="2" s="1"/>
  <c r="U213" i="2"/>
  <c r="U216" i="2"/>
  <c r="W216" i="2"/>
  <c r="X215" i="2" s="1"/>
  <c r="W203" i="2"/>
  <c r="U203" i="2"/>
  <c r="W220" i="2"/>
  <c r="X219" i="2" s="1"/>
  <c r="U220" i="2"/>
  <c r="W214" i="2"/>
  <c r="X213" i="2" s="1"/>
  <c r="U214" i="2"/>
  <c r="W207" i="2"/>
  <c r="X206" i="2" s="1"/>
  <c r="U207" i="2"/>
  <c r="U204" i="2"/>
  <c r="W204" i="2"/>
  <c r="X203" i="2" s="1"/>
  <c r="U222" i="2"/>
  <c r="W222" i="2"/>
  <c r="X221" i="2" s="1"/>
  <c r="W224" i="2"/>
  <c r="X223" i="2" s="1"/>
  <c r="U224" i="2"/>
  <c r="W208" i="2"/>
  <c r="X207" i="2" s="1"/>
  <c r="U208" i="2"/>
  <c r="W219" i="2"/>
  <c r="X218" i="2" s="1"/>
  <c r="U219" i="2"/>
  <c r="R227" i="2"/>
  <c r="M224" i="2"/>
  <c r="N224" i="2" s="1"/>
  <c r="K223" i="2"/>
  <c r="L223" i="2" s="1"/>
  <c r="O223" i="2"/>
  <c r="M215" i="2"/>
  <c r="N215" i="2" s="1"/>
  <c r="K215" i="2"/>
  <c r="L215" i="2" s="1"/>
  <c r="O215" i="2"/>
  <c r="M218" i="2"/>
  <c r="N218" i="2" s="1"/>
  <c r="O218" i="2"/>
  <c r="K218" i="2"/>
  <c r="L218" i="2" s="1"/>
  <c r="M210" i="2"/>
  <c r="N210" i="2" s="1"/>
  <c r="O210" i="2"/>
  <c r="K210" i="2"/>
  <c r="L210" i="2" s="1"/>
  <c r="K217" i="2"/>
  <c r="L217" i="2" s="1"/>
  <c r="O217" i="2"/>
  <c r="K225" i="2"/>
  <c r="O225" i="2"/>
  <c r="K209" i="2"/>
  <c r="L209" i="2" s="1"/>
  <c r="M209" i="2"/>
  <c r="N209" i="2" s="1"/>
  <c r="O209" i="2"/>
  <c r="R226" i="2"/>
  <c r="W215" i="2" l="1"/>
  <c r="X214" i="2" s="1"/>
  <c r="U215" i="2"/>
  <c r="W218" i="2"/>
  <c r="X217" i="2" s="1"/>
  <c r="U218" i="2"/>
  <c r="W223" i="2"/>
  <c r="X222" i="2" s="1"/>
  <c r="U223" i="2"/>
  <c r="U217" i="2"/>
  <c r="W217" i="2"/>
  <c r="X216" i="2" s="1"/>
  <c r="U225" i="2"/>
  <c r="W225" i="2"/>
  <c r="X224" i="2" s="1"/>
  <c r="U210" i="2"/>
  <c r="W210" i="2"/>
  <c r="X209" i="2" s="1"/>
  <c r="U209" i="2"/>
  <c r="W209" i="2"/>
  <c r="X208" i="2" s="1"/>
  <c r="R229" i="2"/>
  <c r="M223" i="2"/>
  <c r="N223" i="2" s="1"/>
  <c r="L225" i="2"/>
  <c r="M225" i="2"/>
  <c r="N225" i="2" s="1"/>
  <c r="F15" i="2" l="1"/>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W229" i="2" l="1"/>
  <c r="G229" i="2" l="1"/>
  <c r="G230" i="2" s="1"/>
  <c r="D229" i="2"/>
  <c r="D230" i="2" s="1"/>
  <c r="F14" i="2"/>
  <c r="J229" i="2" l="1"/>
  <c r="J230" i="2" s="1"/>
  <c r="U227" i="2" l="1"/>
  <c r="U229" i="2" s="1"/>
  <c r="U230" i="2" s="1"/>
  <c r="R228" i="2"/>
  <c r="R230" i="2" s="1"/>
  <c r="W230" i="2"/>
  <c r="K229" i="2"/>
  <c r="K230" i="2" s="1"/>
  <c r="L229" i="2"/>
  <c r="L230" i="2" s="1"/>
  <c r="O229" i="2"/>
  <c r="O230" i="2" s="1"/>
  <c r="O226" i="2"/>
  <c r="M229" i="2"/>
  <c r="N226" i="2"/>
  <c r="Z230" i="2" l="1"/>
  <c r="S229" i="2"/>
  <c r="S230" i="2" s="1"/>
  <c r="W227" i="2"/>
</calcChain>
</file>

<file path=xl/comments1.xml><?xml version="1.0" encoding="utf-8"?>
<comments xmlns="http://schemas.openxmlformats.org/spreadsheetml/2006/main">
  <authors>
    <author>Olson, Debra</author>
  </authors>
  <commentList>
    <comment ref="O3" authorId="0">
      <text>
        <r>
          <rPr>
            <b/>
            <sz val="9"/>
            <color indexed="81"/>
            <rFont val="Tahoma"/>
            <family val="2"/>
          </rPr>
          <t>Insert % of income charged to residents.  If RAP or ERAP, must be 30%.</t>
        </r>
        <r>
          <rPr>
            <sz val="9"/>
            <color indexed="81"/>
            <rFont val="Tahoma"/>
            <family val="2"/>
          </rPr>
          <t xml:space="preserve">
</t>
        </r>
      </text>
    </comment>
    <comment ref="W12" authorId="0">
      <text>
        <r>
          <rPr>
            <b/>
            <sz val="9"/>
            <color indexed="81"/>
            <rFont val="Tahoma"/>
            <family val="2"/>
          </rPr>
          <t>SRAP calculated if T/P in column 19.  Reports "overburdened" if not assisted or requesting assistance. Alert will appear if req. SRAP for unit &amp; it's already subsidized.</t>
        </r>
        <r>
          <rPr>
            <sz val="9"/>
            <color indexed="81"/>
            <rFont val="Tahoma"/>
            <family val="2"/>
          </rPr>
          <t xml:space="preserve">
</t>
        </r>
      </text>
    </comment>
    <comment ref="Y12" authorId="0">
      <text>
        <r>
          <rPr>
            <b/>
            <sz val="9"/>
            <color indexed="81"/>
            <rFont val="Tahoma"/>
            <family val="2"/>
          </rPr>
          <t>Age based on Column 17.  If Y in Column 18 (HC/Disabled), age will calculate to 62 to trigger % in column x.</t>
        </r>
        <r>
          <rPr>
            <sz val="9"/>
            <color indexed="81"/>
            <rFont val="Tahoma"/>
            <family val="2"/>
          </rPr>
          <t xml:space="preserve">
</t>
        </r>
      </text>
    </comment>
    <comment ref="T13" authorId="0">
      <text>
        <r>
          <rPr>
            <b/>
            <sz val="9"/>
            <color indexed="81"/>
            <rFont val="Tahoma"/>
            <family val="2"/>
          </rPr>
          <t>ALERT: The Head of Household is less than 62 and a Y in column 18 is not identifying family as disabled.  This family does not qualify for State Elderly Housing. Please comment or add Y</t>
        </r>
      </text>
    </comment>
    <comment ref="X13" authorId="0">
      <text>
        <r>
          <rPr>
            <b/>
            <sz val="9"/>
            <color indexed="81"/>
            <rFont val="Tahoma"/>
            <family val="2"/>
          </rPr>
          <t>If ALERT, check column "S" to see if it needs a "T/P".</t>
        </r>
      </text>
    </comment>
  </commentList>
</comments>
</file>

<file path=xl/comments2.xml><?xml version="1.0" encoding="utf-8"?>
<comments xmlns="http://schemas.openxmlformats.org/spreadsheetml/2006/main">
  <authors>
    <author>Olson, Debra</author>
  </authors>
  <commentList>
    <comment ref="O3" authorId="0">
      <text>
        <r>
          <rPr>
            <b/>
            <sz val="9"/>
            <color indexed="81"/>
            <rFont val="Tahoma"/>
            <family val="2"/>
          </rPr>
          <t>Insert % of income charged to residents.  If RAP or ERAP, must be 30%.</t>
        </r>
        <r>
          <rPr>
            <sz val="9"/>
            <color indexed="81"/>
            <rFont val="Tahoma"/>
            <family val="2"/>
          </rPr>
          <t xml:space="preserve">
</t>
        </r>
      </text>
    </comment>
    <comment ref="W12" authorId="0">
      <text>
        <r>
          <rPr>
            <b/>
            <sz val="9"/>
            <color indexed="81"/>
            <rFont val="Tahoma"/>
            <family val="2"/>
          </rPr>
          <t>SRAP calculated if T/P in column 19.  Reports "overburdened" if not assisted or requesting assistance. Alert will appear if req. SRAP for unit &amp; it's already subsidized.</t>
        </r>
        <r>
          <rPr>
            <sz val="9"/>
            <color indexed="81"/>
            <rFont val="Tahoma"/>
            <family val="2"/>
          </rPr>
          <t xml:space="preserve">
</t>
        </r>
      </text>
    </comment>
    <comment ref="Y12" authorId="0">
      <text>
        <r>
          <rPr>
            <b/>
            <sz val="9"/>
            <color indexed="81"/>
            <rFont val="Tahoma"/>
            <family val="2"/>
          </rPr>
          <t>Age based on Column 17.  If Y in Column 18 (HC/Disabled), age will calculate to 62 to trigger % in column x.</t>
        </r>
        <r>
          <rPr>
            <sz val="9"/>
            <color indexed="81"/>
            <rFont val="Tahoma"/>
            <family val="2"/>
          </rPr>
          <t xml:space="preserve">
</t>
        </r>
      </text>
    </comment>
    <comment ref="T13" authorId="0">
      <text>
        <r>
          <rPr>
            <b/>
            <sz val="9"/>
            <color indexed="81"/>
            <rFont val="Tahoma"/>
            <family val="2"/>
          </rPr>
          <t>ALERT: The Head of Household is less than 62 and a Y in column 18 is not identifying family as disabled.  This family does not qualify for State Elderly Housing. Please comment or add Y</t>
        </r>
      </text>
    </comment>
    <comment ref="X13" authorId="0">
      <text>
        <r>
          <rPr>
            <b/>
            <sz val="9"/>
            <color indexed="81"/>
            <rFont val="Tahoma"/>
            <family val="2"/>
          </rPr>
          <t>If ALERT, check column "S" to see if it needs a "T/P".</t>
        </r>
      </text>
    </comment>
  </commentList>
</comments>
</file>

<file path=xl/comments3.xml><?xml version="1.0" encoding="utf-8"?>
<comments xmlns="http://schemas.openxmlformats.org/spreadsheetml/2006/main">
  <authors>
    <author>Olson, Debra</author>
  </authors>
  <commentList>
    <comment ref="O3" authorId="0">
      <text>
        <r>
          <rPr>
            <b/>
            <sz val="9"/>
            <color indexed="81"/>
            <rFont val="Tahoma"/>
            <family val="2"/>
          </rPr>
          <t>Insert % of income charged to residents.  If RAP or ERAP, must be 30%.</t>
        </r>
        <r>
          <rPr>
            <sz val="9"/>
            <color indexed="81"/>
            <rFont val="Tahoma"/>
            <family val="2"/>
          </rPr>
          <t xml:space="preserve">
</t>
        </r>
      </text>
    </comment>
    <comment ref="W12" authorId="0">
      <text>
        <r>
          <rPr>
            <b/>
            <sz val="9"/>
            <color indexed="81"/>
            <rFont val="Tahoma"/>
            <family val="2"/>
          </rPr>
          <t>SRAP calculated if T/P in column 19.  Reports "overburdened" if not assisted or requesting assistance. Alert will appear if req. SRAP &amp; already subsidized.</t>
        </r>
        <r>
          <rPr>
            <sz val="9"/>
            <color indexed="81"/>
            <rFont val="Tahoma"/>
            <family val="2"/>
          </rPr>
          <t xml:space="preserve">
</t>
        </r>
      </text>
    </comment>
    <comment ref="Y12" authorId="0">
      <text>
        <r>
          <rPr>
            <b/>
            <sz val="9"/>
            <color indexed="81"/>
            <rFont val="Tahoma"/>
            <family val="2"/>
          </rPr>
          <t>Age based on Column 17.  If Y in Column 18 (HC/Disabled), age will calculate to 62 to trigger % in column x.</t>
        </r>
        <r>
          <rPr>
            <sz val="9"/>
            <color indexed="81"/>
            <rFont val="Tahoma"/>
            <family val="2"/>
          </rPr>
          <t xml:space="preserve">
</t>
        </r>
      </text>
    </comment>
    <comment ref="Z12" authorId="0">
      <text>
        <r>
          <rPr>
            <b/>
            <sz val="9"/>
            <color indexed="81"/>
            <rFont val="Tahoma"/>
            <family val="2"/>
          </rPr>
          <t>If Column 19 has a T/P and no age in column 17, calculations will be made using 30% of income.
If Column 17 and 19 Blank, will calculate using % in call O3.
If ages are inserted in column 17 then if age is &gt; 61, % is 30, if less than, then % is 40.</t>
        </r>
      </text>
    </comment>
    <comment ref="T13" authorId="0">
      <text>
        <r>
          <rPr>
            <b/>
            <sz val="9"/>
            <color indexed="81"/>
            <rFont val="Tahoma"/>
            <family val="2"/>
          </rPr>
          <t>ALERT: The Head of Household is less than 62 and a Y in column 18 is not identifying family as disabled.  This family does not qualify for State Elderly Housing. Please comment or add Y</t>
        </r>
      </text>
    </comment>
    <comment ref="X13" authorId="0">
      <text>
        <r>
          <rPr>
            <b/>
            <sz val="9"/>
            <color indexed="81"/>
            <rFont val="Tahoma"/>
            <family val="2"/>
          </rPr>
          <t>If ALERT, check column "S" to see if it needs a "T/P".</t>
        </r>
      </text>
    </comment>
    <comment ref="W14" authorId="0">
      <text>
        <r>
          <rPr>
            <b/>
            <sz val="9"/>
            <color indexed="81"/>
            <rFont val="Tahoma"/>
            <family val="2"/>
          </rPr>
          <t>This resident appears to be overburdened, do you think either temporary or permanent SRAP should be considered?</t>
        </r>
        <r>
          <rPr>
            <sz val="9"/>
            <color indexed="81"/>
            <rFont val="Tahoma"/>
            <family val="2"/>
          </rPr>
          <t xml:space="preserve">
</t>
        </r>
      </text>
    </comment>
    <comment ref="T17" authorId="0">
      <text>
        <r>
          <rPr>
            <b/>
            <sz val="9"/>
            <color indexed="81"/>
            <rFont val="Tahoma"/>
            <family val="2"/>
          </rPr>
          <t>ALERT: The Head of Household is less than 62 and there is no Y in column 18 identifying family as disabled.  This family is not eligible for State Elderly Housing. Please comment or add Y</t>
        </r>
        <r>
          <rPr>
            <sz val="9"/>
            <color indexed="81"/>
            <rFont val="Tahoma"/>
            <family val="2"/>
          </rPr>
          <t xml:space="preserve">
</t>
        </r>
      </text>
    </comment>
    <comment ref="Z17" authorId="0">
      <text>
        <r>
          <rPr>
            <b/>
            <sz val="9"/>
            <color indexed="81"/>
            <rFont val="Tahoma"/>
            <family val="2"/>
          </rPr>
          <t>SRAP calculates non-disabled, Non-eledrly at 40%</t>
        </r>
      </text>
    </comment>
    <comment ref="W18" authorId="0">
      <text>
        <r>
          <rPr>
            <b/>
            <sz val="9"/>
            <color indexed="81"/>
            <rFont val="Tahoma"/>
            <family val="2"/>
          </rPr>
          <t>This is alerting you to the fact that there is a p in the request for SRAP but the family is not overburdened. Remove the P from S21.</t>
        </r>
        <r>
          <rPr>
            <sz val="9"/>
            <color indexed="81"/>
            <rFont val="Tahoma"/>
            <family val="2"/>
          </rPr>
          <t xml:space="preserve">
</t>
        </r>
      </text>
    </comment>
    <comment ref="S21" authorId="0">
      <text>
        <r>
          <rPr>
            <b/>
            <sz val="9"/>
            <color indexed="81"/>
            <rFont val="Tahoma"/>
            <family val="2"/>
          </rPr>
          <t>This should not be a P, the unit has a voucher of another type. See OTHER &amp; ALERT.</t>
        </r>
        <r>
          <rPr>
            <sz val="9"/>
            <color indexed="81"/>
            <rFont val="Tahoma"/>
            <family val="2"/>
          </rPr>
          <t xml:space="preserve">
</t>
        </r>
      </text>
    </comment>
    <comment ref="X21" authorId="0">
      <text>
        <r>
          <rPr>
            <b/>
            <sz val="9"/>
            <color indexed="81"/>
            <rFont val="Tahoma"/>
            <family val="2"/>
          </rPr>
          <t>This alert will  go away when the p is removed from S21</t>
        </r>
      </text>
    </comment>
    <comment ref="S22" authorId="0">
      <text>
        <r>
          <rPr>
            <b/>
            <sz val="9"/>
            <color indexed="81"/>
            <rFont val="Tahoma"/>
            <family val="2"/>
          </rPr>
          <t>The cell is highlighted in Green because the applicant is requesting temporary SRAP for this unit</t>
        </r>
      </text>
    </comment>
  </commentList>
</comments>
</file>

<file path=xl/comments4.xml><?xml version="1.0" encoding="utf-8"?>
<comments xmlns="http://schemas.openxmlformats.org/spreadsheetml/2006/main">
  <authors>
    <author>Hillary Grande</author>
    <author>Grande, Hillary</author>
    <author>HRG</author>
  </authors>
  <commentList>
    <comment ref="D22" authorId="0">
      <text>
        <r>
          <rPr>
            <sz val="10"/>
            <color indexed="81"/>
            <rFont val="Tahoma"/>
            <family val="2"/>
          </rPr>
          <t>Utility Allowances are trended at 5% per year to Stabilized Year.</t>
        </r>
      </text>
    </comment>
    <comment ref="A29" authorId="1">
      <text>
        <r>
          <rPr>
            <sz val="8"/>
            <color indexed="81"/>
            <rFont val="Tahoma"/>
            <family val="2"/>
          </rPr>
          <t>Indicate the funding source units are restricted by or if units are subsidized by rental subsidies.  If units are subsidized by rental subsidies and restricted by a funding source(s), provide an explanation in an attachment.</t>
        </r>
      </text>
    </comment>
    <comment ref="B29" authorId="0">
      <text>
        <r>
          <rPr>
            <sz val="10"/>
            <color indexed="81"/>
            <rFont val="Tahoma"/>
            <family val="2"/>
          </rPr>
          <t>Choose the percentage at the top of the AMI range.  For example, if targeting 25% or below AMI, enter 25%.  If targeting between 25% and 50% AMI, enter 50%.</t>
        </r>
      </text>
    </comment>
    <comment ref="G29" authorId="0">
      <text>
        <r>
          <rPr>
            <sz val="10"/>
            <color indexed="81"/>
            <rFont val="Tahoma"/>
            <family val="2"/>
          </rPr>
          <t>Proposed gross rent for the stabilized year. Gross rent is net contract rent – any rental subsidy + utility allowance.  See chart below to determine Maximum Allowable Gross Rents</t>
        </r>
      </text>
    </comment>
    <comment ref="H29" authorId="0">
      <text>
        <r>
          <rPr>
            <sz val="10"/>
            <color indexed="81"/>
            <rFont val="Tahoma"/>
            <family val="2"/>
          </rPr>
          <t>Utility Allowance is entered in the chart above.</t>
        </r>
      </text>
    </comment>
    <comment ref="J29" authorId="0">
      <text>
        <r>
          <rPr>
            <sz val="10"/>
            <color indexed="81"/>
            <rFont val="Tahoma"/>
            <family val="2"/>
          </rPr>
          <t>Stabilized year estimated rental subsidy per unit.  Rental subsidy plus applicants proposed net contract rent equals effective rent.</t>
        </r>
      </text>
    </comment>
    <comment ref="O29" authorId="0">
      <text>
        <r>
          <rPr>
            <sz val="10"/>
            <color indexed="81"/>
            <rFont val="Tahoma"/>
            <family val="2"/>
          </rPr>
          <t>Vacancy rate is based upon AMI percent.  If development is part of a program that requires different vacancy rates, type over the vacancy rate in the chart and submit backup documentation in Exhibit 5.1.</t>
        </r>
      </text>
    </comment>
    <comment ref="P29" authorId="0">
      <text>
        <r>
          <rPr>
            <sz val="10"/>
            <color indexed="81"/>
            <rFont val="Tahoma"/>
            <family val="2"/>
          </rPr>
          <t>Annual Gross Rental Subsidy Revenue + Annual Gross Rent Revenue, less Vacancy Loss.</t>
        </r>
      </text>
    </comment>
    <comment ref="P50" authorId="0">
      <text>
        <r>
          <rPr>
            <sz val="10"/>
            <color indexed="81"/>
            <rFont val="Tahoma"/>
            <family val="2"/>
          </rPr>
          <t>This total is for residential rental income only.  Please enter all other income in the Detailed Income and Expenses tab.</t>
        </r>
      </text>
    </comment>
    <comment ref="C57" authorId="2">
      <text>
        <r>
          <rPr>
            <sz val="10"/>
            <color indexed="81"/>
            <rFont val="Tahoma"/>
            <family val="2"/>
          </rPr>
          <t>See DOH Consolidated Application Website for income limits</t>
        </r>
      </text>
    </comment>
    <comment ref="D57" authorId="2">
      <text>
        <r>
          <rPr>
            <sz val="10"/>
            <color indexed="81"/>
            <rFont val="Tahoma"/>
            <family val="2"/>
          </rPr>
          <t>30% of income</t>
        </r>
      </text>
    </comment>
    <comment ref="E57" authorId="2">
      <text>
        <r>
          <rPr>
            <sz val="10"/>
            <color indexed="81"/>
            <rFont val="Tahoma"/>
            <family val="2"/>
          </rPr>
          <t>See DOH Consolidated Application Website for rent limits</t>
        </r>
      </text>
    </comment>
    <comment ref="F57" authorId="0">
      <text>
        <r>
          <rPr>
            <sz val="10"/>
            <color indexed="81"/>
            <rFont val="Tahoma"/>
            <family val="2"/>
          </rPr>
          <t>Maximum Allowable Gross Rent is determined by the current year HUD Maximum Allowable Rent schedule.  Use rent corresponding with 1.5 persons per bedroom for the appropriate AMI percentage.
See CHFA website for area definitions and rent and income limits.</t>
        </r>
      </text>
    </comment>
  </commentList>
</comments>
</file>

<file path=xl/sharedStrings.xml><?xml version="1.0" encoding="utf-8"?>
<sst xmlns="http://schemas.openxmlformats.org/spreadsheetml/2006/main" count="584" uniqueCount="274">
  <si>
    <t>Rent Analysis</t>
  </si>
  <si>
    <t>Name of Agency:</t>
  </si>
  <si>
    <t>% Adjusted Income:</t>
  </si>
  <si>
    <t xml:space="preserve">Period Covered: </t>
  </si>
  <si>
    <t>From:</t>
  </si>
  <si>
    <t xml:space="preserve">To:  </t>
  </si>
  <si>
    <t>1.</t>
  </si>
  <si>
    <t>2.</t>
  </si>
  <si>
    <t>3.</t>
  </si>
  <si>
    <t>4.</t>
  </si>
  <si>
    <t>5.</t>
  </si>
  <si>
    <t>6.</t>
  </si>
  <si>
    <t>7.</t>
  </si>
  <si>
    <t>8.</t>
  </si>
  <si>
    <t>9.</t>
  </si>
  <si>
    <t>10.</t>
  </si>
  <si>
    <t>11.</t>
  </si>
  <si>
    <t>12.</t>
  </si>
  <si>
    <t>13.</t>
  </si>
  <si>
    <t>Project</t>
  </si>
  <si>
    <t>Unit</t>
  </si>
  <si>
    <t>Rent</t>
  </si>
  <si>
    <t xml:space="preserve">Base </t>
  </si>
  <si>
    <t>Utility</t>
  </si>
  <si>
    <t>Total</t>
  </si>
  <si>
    <t>Adjusted</t>
  </si>
  <si>
    <t xml:space="preserve">Excess  </t>
  </si>
  <si>
    <t>Tenant</t>
  </si>
  <si>
    <t>Tenants</t>
  </si>
  <si>
    <t>No.</t>
  </si>
  <si>
    <t>Allow.</t>
  </si>
  <si>
    <t>(4 + 5 = 6)</t>
  </si>
  <si>
    <t>Monthly</t>
  </si>
  <si>
    <t xml:space="preserve">Tenant </t>
  </si>
  <si>
    <t xml:space="preserve">of </t>
  </si>
  <si>
    <t>% of Income</t>
  </si>
  <si>
    <t>Paying</t>
  </si>
  <si>
    <t>Income</t>
  </si>
  <si>
    <t>Less</t>
  </si>
  <si>
    <t>Base</t>
  </si>
  <si>
    <t>Greater than</t>
  </si>
  <si>
    <t>Util. Allowance</t>
  </si>
  <si>
    <t>\</t>
  </si>
  <si>
    <t>From Tenant's</t>
  </si>
  <si>
    <t xml:space="preserve">Column 7 x </t>
  </si>
  <si>
    <t>Greater of</t>
  </si>
  <si>
    <t>Column 11</t>
  </si>
  <si>
    <t>Col.11+Col. 5</t>
  </si>
  <si>
    <t>Certification</t>
  </si>
  <si>
    <t>Less Column 5</t>
  </si>
  <si>
    <t>less Column 4</t>
  </si>
  <si>
    <t>divided by Col. 7</t>
  </si>
  <si>
    <t>Average</t>
  </si>
  <si>
    <t>Resident</t>
  </si>
  <si>
    <t>Excess of</t>
  </si>
  <si>
    <t>% Income</t>
  </si>
  <si>
    <t>Payment</t>
  </si>
  <si>
    <t>MONTHLY TOTALS</t>
  </si>
  <si>
    <t>ANNUAL TOTALS</t>
  </si>
  <si>
    <t>Payment w/RAP</t>
  </si>
  <si>
    <t>Input Owner/Agency Name</t>
  </si>
  <si>
    <t>Enter Property (s) Name (s)</t>
  </si>
  <si>
    <t>Property Name</t>
  </si>
  <si>
    <t>%</t>
  </si>
  <si>
    <t>Bldg</t>
  </si>
  <si>
    <t>Enter Proposed Period Covered by Rent Roll</t>
  </si>
  <si>
    <t>Enter Building # - associated with that unit (If applicable)</t>
  </si>
  <si>
    <t>Enter Unit #</t>
  </si>
  <si>
    <t>Size</t>
  </si>
  <si>
    <t>Bedroom</t>
  </si>
  <si>
    <t>Age of</t>
  </si>
  <si>
    <t>Head of</t>
  </si>
  <si>
    <t xml:space="preserve"> Household</t>
  </si>
  <si>
    <t>Estimated</t>
  </si>
  <si>
    <t xml:space="preserve">Monthly </t>
  </si>
  <si>
    <t>Burden</t>
  </si>
  <si>
    <t>(excess of %)</t>
  </si>
  <si>
    <t>Enter Age of Head of Household.</t>
  </si>
  <si>
    <t>Proforma</t>
  </si>
  <si>
    <t>Rent Roll</t>
  </si>
  <si>
    <t>Input budget information into yellow highlighted areas.</t>
  </si>
  <si>
    <t>Enter current budget information</t>
  </si>
  <si>
    <t>Enter year to date operating costs</t>
  </si>
  <si>
    <t xml:space="preserve">Cell F4 </t>
  </si>
  <si>
    <t xml:space="preserve">Rent Analysis &amp; Income/Expense Comparison Workbook Directions
</t>
  </si>
  <si>
    <t>Family or Elderly?</t>
  </si>
  <si>
    <t>HC/Disabled</t>
  </si>
  <si>
    <t>Elderly</t>
  </si>
  <si>
    <t xml:space="preserve">Household </t>
  </si>
  <si>
    <t>Receiving</t>
  </si>
  <si>
    <t>Assistance?</t>
  </si>
  <si>
    <t>Y</t>
  </si>
  <si>
    <t>(0,1,2,3..)</t>
  </si>
  <si>
    <t>From</t>
  </si>
  <si>
    <t>Column 9</t>
  </si>
  <si>
    <t>Col. 4 &amp; 10</t>
  </si>
  <si>
    <t>% of Income to charge</t>
  </si>
  <si>
    <t>Age
to Calc. %</t>
  </si>
  <si>
    <t>Request</t>
  </si>
  <si>
    <t>For</t>
  </si>
  <si>
    <t>RAP</t>
  </si>
  <si>
    <t>Collumn 11</t>
  </si>
  <si>
    <t>less Column 10</t>
  </si>
  <si>
    <t>RAP Request</t>
  </si>
  <si>
    <t>ERAP</t>
  </si>
  <si>
    <t>ERAP Request</t>
  </si>
  <si>
    <t>% Adj Income</t>
  </si>
  <si>
    <t xml:space="preserve">% of </t>
  </si>
  <si>
    <t>Toward Rent</t>
  </si>
  <si>
    <t>if w/o Subs.</t>
  </si>
  <si>
    <t>(ERAP,RAP,Other)</t>
  </si>
  <si>
    <t>erap,rap,other</t>
  </si>
  <si>
    <t>OTHER</t>
  </si>
  <si>
    <t>Enter the bedroom size (0,1,2,3..)</t>
  </si>
  <si>
    <t>Header Information:</t>
  </si>
  <si>
    <t>Enter % of Income charged to the residents</t>
  </si>
  <si>
    <t>Enter Elderly / Family for development type</t>
  </si>
  <si>
    <t>Enter Project # - this is the CHFA project number</t>
  </si>
  <si>
    <t>Enter a "Y" if head of household is HC/Disabled</t>
  </si>
  <si>
    <t>Subsidy</t>
  </si>
  <si>
    <t>Permanent</t>
  </si>
  <si>
    <t xml:space="preserve">Enter number of months reflected in YTD costs </t>
  </si>
  <si>
    <t>Enter budget numbers estimated in application proforma.</t>
  </si>
  <si>
    <t>Excel Columns:</t>
  </si>
  <si>
    <t>A</t>
  </si>
  <si>
    <t>B</t>
  </si>
  <si>
    <t>C</t>
  </si>
  <si>
    <t>D</t>
  </si>
  <si>
    <t>E</t>
  </si>
  <si>
    <t>G</t>
  </si>
  <si>
    <t>H</t>
  </si>
  <si>
    <t>P</t>
  </si>
  <si>
    <t>Q</t>
  </si>
  <si>
    <t>R</t>
  </si>
  <si>
    <t>S</t>
  </si>
  <si>
    <t>Excel Columns</t>
  </si>
  <si>
    <t>F</t>
  </si>
  <si>
    <t>Enter Monthly Family Adjusted Income; if vacant, type "vacant"</t>
  </si>
  <si>
    <t>Housing Authority</t>
  </si>
  <si>
    <t>Sunny Acres</t>
  </si>
  <si>
    <t>y</t>
  </si>
  <si>
    <t>Vacant</t>
  </si>
  <si>
    <r>
      <t>Effective Date</t>
    </r>
    <r>
      <rPr>
        <sz val="10.5"/>
        <color theme="1"/>
        <rFont val="Calibri"/>
        <family val="2"/>
        <scheme val="minor"/>
      </rPr>
      <t xml:space="preserve">: (Period Covered) – confirm the requested effective date for the start of SRAP by completing period covered. </t>
    </r>
  </si>
  <si>
    <t>Note: Unit must pass inspection to be awarded subsidy $.  If unit does not pass after second inspection, resident rent will be calculated and charged at 30/40%; the owner WILL NOT receive the subsidy portion.</t>
  </si>
  <si>
    <r>
      <t>% Adjusted Income</t>
    </r>
    <r>
      <rPr>
        <sz val="10.5"/>
        <color theme="1"/>
        <rFont val="Calibri"/>
        <family val="2"/>
        <scheme val="minor"/>
      </rPr>
      <t xml:space="preserve"> (excel cell O3) –  S/B % at time of effective date. – if different than current, CHFA must approve increase.</t>
    </r>
  </si>
  <si>
    <r>
      <t>Column 7: Adjusted Monthly Income</t>
    </r>
    <r>
      <rPr>
        <sz val="10.5"/>
        <color theme="1"/>
        <rFont val="Calibri"/>
        <family val="2"/>
        <scheme val="minor"/>
      </rPr>
      <t xml:space="preserve"> – should not be blank.  If 0 income then 0; if vacant then vacant</t>
    </r>
  </si>
  <si>
    <r>
      <t>Column 17: Age of HH</t>
    </r>
    <r>
      <rPr>
        <sz val="10.5"/>
        <color theme="1"/>
        <rFont val="Calibri"/>
        <family val="2"/>
        <scheme val="minor"/>
      </rPr>
      <t xml:space="preserve"> – must be completed; determines % at which rent is calculated in excel column y.  Leave blank if vacant.</t>
    </r>
  </si>
  <si>
    <r>
      <t>Column 18: HC/Disabled for HH</t>
    </r>
    <r>
      <rPr>
        <sz val="10.5"/>
        <color theme="1"/>
        <rFont val="Calibri"/>
        <family val="2"/>
        <scheme val="minor"/>
      </rPr>
      <t xml:space="preserve"> – Put Y if yes; leave blank otherwise; determines % at which rent is calculated in excel column y. </t>
    </r>
  </si>
  <si>
    <t>Tax Credit Applicants</t>
  </si>
  <si>
    <t xml:space="preserve">Underwriters and applicants should be aware of the possible loss of expect income if the application reflects a proforma with increased income or that the sources reflect Early Rental Proceeds. </t>
  </si>
  <si>
    <r>
      <t>·</t>
    </r>
    <r>
      <rPr>
        <sz val="7"/>
        <color theme="1"/>
        <rFont val="Times New Roman"/>
        <family val="1"/>
      </rPr>
      <t>   </t>
    </r>
    <r>
      <rPr>
        <sz val="10.5"/>
        <color theme="1"/>
        <rFont val="Calibri"/>
        <family val="2"/>
        <scheme val="minor"/>
      </rPr>
      <t>The SRAP contract with DOH will establish the effective date.  Units must pass inspection in order for the owner to receive subsidy on each that perspective unit.  If the unit passes on the first or second inspection, subsidy will be applied as to the effective date.  If a unit fails the first and second inspections, the resident will pay their percentage calculated rent (30%/40%) but the owner will not receive the subsidy for that unit.</t>
    </r>
  </si>
  <si>
    <t>(ERAP,SRAP,Other)</t>
  </si>
  <si>
    <t>erap,srap,other</t>
  </si>
  <si>
    <t>SRAP Request</t>
  </si>
  <si>
    <t>SRAP</t>
  </si>
  <si>
    <t>Portion w/Subsid.</t>
  </si>
  <si>
    <t>P or T</t>
  </si>
  <si>
    <t>T</t>
  </si>
  <si>
    <t>Temp</t>
  </si>
  <si>
    <t>Perm</t>
  </si>
  <si>
    <t>p</t>
  </si>
  <si>
    <t>New SRAP Req</t>
  </si>
  <si>
    <t>Net New SRAP</t>
  </si>
  <si>
    <t>Assitance</t>
  </si>
  <si>
    <t>Enter Proposed base (net) rent for each unit</t>
  </si>
  <si>
    <t>Enter proposed utility allowance - from JDA schedule if Requesting SRAP</t>
  </si>
  <si>
    <t>If household is receiving assistance enter type - options are "ERAP", "SRAP" (State SSHP) or "Other".  Leave blank if none.  "Other" should reflect all portable vouchers.</t>
  </si>
  <si>
    <t>- On the spreadsheet a T will highlight the cell green identifying the unit as temporary SRAP.  Temporary SRAP is used to protect the current family; the subsidy for that unit will go away when the family vacates the unit.  DOH would like to see no more than 50% of the units with Permanent SRAP.</t>
  </si>
  <si>
    <t>Asst. Need</t>
  </si>
  <si>
    <r>
      <t>Column 5: Utility Allowance</t>
    </r>
    <r>
      <rPr>
        <sz val="10.5"/>
        <color theme="1"/>
        <rFont val="Calibri"/>
        <family val="2"/>
        <scheme val="minor"/>
      </rPr>
      <t xml:space="preserve"> – Must use the JDA utility allowance for effective year for all SRAP units. If trended for future year, must use whole number..round up.  JDA utility allowances may be used with non-RAP units in same project, if approved by CHFA.</t>
    </r>
  </si>
  <si>
    <r>
      <t>Column 16: Assistance Type</t>
    </r>
    <r>
      <rPr>
        <sz val="10.5"/>
        <color theme="1"/>
        <rFont val="Calibri"/>
        <family val="2"/>
        <scheme val="minor"/>
      </rPr>
      <t xml:space="preserve"> - Options are SRAP, ERAP or Other.  Use “SRAP” if awarded SRAP in July,2014, “ERAP” if on the Elderly RAP program and “Other” for ALL other assisted units. Leave blank if not subsidized.</t>
    </r>
  </si>
  <si>
    <t>Note 1: Temporary units will be identified by a green highlight where a T is placed in column 19.</t>
  </si>
  <si>
    <t>Note 2: For those with a T or P in column 19 and in accordance with the SRAP program, rent is calculated at 30% for those identified in column 17 as HH age 62 and above in column 17 and/or those identified as disabled in column 18.  Rent is calculated at 40% for units that are identified as non-disabled and age of less than 62.  For all others, rent is calculated at the % in cell O3.  See excel column Y.</t>
  </si>
  <si>
    <t>Note 3: DOH will not award SRAP to a vacant unit.  Remove the T or P for all vacant units.</t>
  </si>
  <si>
    <r>
      <t>Monthly ERAP &amp; SRAP Request Columns</t>
    </r>
    <r>
      <rPr>
        <sz val="10.5"/>
        <color theme="1"/>
        <rFont val="Calibri"/>
        <family val="2"/>
        <scheme val="minor"/>
      </rPr>
      <t xml:space="preserve"> (excel columns U&amp;V)</t>
    </r>
  </si>
  <si>
    <t>ALERTS: an Alert will appear if a T/P is in column 19 and column 15 does not indicate a need for subsidy ($0). Remove T/P from column 19.</t>
  </si>
  <si>
    <t>OVERBURDENED: indicates that family will be paying in excess of 30% of their income and has not been protected by placing a T/P in column 19.  Review for accuracy of intent.  Add T/P if you meant to protect. If intent to leave overburdened, a narrative should be included.</t>
  </si>
  <si>
    <t>Note 4: If column 13 indicates non-elderly/non-disabled family’s % is between 31% &amp; 40% the OVERBURDENED is acceptable. Do not put a T/P in column 19 because it will then count the unit as a need for SRAP but at $0.</t>
  </si>
  <si>
    <t>Note: Non-elderly &amp; non-disabled units are calculated at 40%.  If Alert and % in column 15 is between 30%-40%, remove T/P in column 19 and accept the Overburden comment.</t>
  </si>
  <si>
    <r>
      <t>·</t>
    </r>
    <r>
      <rPr>
        <sz val="7"/>
        <color theme="1"/>
        <rFont val="Times New Roman"/>
        <family val="1"/>
      </rPr>
      <t>  </t>
    </r>
    <r>
      <rPr>
        <sz val="10.5"/>
        <color theme="1"/>
        <rFont val="Calibri"/>
        <family val="2"/>
        <scheme val="minor"/>
      </rPr>
      <t xml:space="preserve">SSHP Program rules may need to be subordinated to ensure LIHTC compliance and to facilitate rent applications.  Currently, owners must use for rent the greater of a percentage rent (mostly 30%) or the base rent.  LIHTC uses a flat rent.  If program rules are subordinated, a flat rent should be reflected in the SRAP Analysis spreadsheet; see your Asset Manager for a formula adjustment in the spreadsheet. </t>
    </r>
  </si>
  <si>
    <t>elderly</t>
  </si>
  <si>
    <t>An ALERT will appear if the Head of Household is less than 62 and a Y in column 18 is not identifying family as disabled.  This family does not qualify for State Elderly Housing. Please review family household for disability; add Y id HH is disabled.  If no, provide a narrative as to how the ineligible family will be relocated.</t>
  </si>
  <si>
    <t>Avg Burden</t>
  </si>
  <si>
    <t>SRAP Req</t>
  </si>
  <si>
    <t>V. 7/17/15</t>
  </si>
  <si>
    <r>
      <t xml:space="preserve">Input property and family information in the areas highlighted in yellow.  If you would like to print your document without all the extra rows, send </t>
    </r>
    <r>
      <rPr>
        <u/>
        <sz val="11"/>
        <color theme="1"/>
        <rFont val="Calibri"/>
        <family val="2"/>
        <scheme val="minor"/>
      </rPr>
      <t>populated</t>
    </r>
    <r>
      <rPr>
        <sz val="11"/>
        <color theme="1"/>
        <rFont val="Calibri"/>
        <family val="2"/>
        <scheme val="minor"/>
      </rPr>
      <t xml:space="preserve"> document to CHFASHP-2@chfa.org for spreadsheet adjustment.  If you need assistance with the document, call your CHFA Asset Manager/Underwriter.</t>
    </r>
  </si>
  <si>
    <t>Col. Z %</t>
  </si>
  <si>
    <t>x %</t>
  </si>
  <si>
    <t>Mark "x" if LIHTC</t>
  </si>
  <si>
    <t>x</t>
  </si>
  <si>
    <t>X</t>
  </si>
  <si>
    <t>Mark "X" if LIHTC</t>
  </si>
  <si>
    <t>&gt; 140%</t>
  </si>
  <si>
    <t>FLEX Program</t>
  </si>
  <si>
    <t>(CHFA Only)</t>
  </si>
  <si>
    <t>(DOH Only)</t>
  </si>
  <si>
    <t>CHFA Financing</t>
  </si>
  <si>
    <t>Maximum Affordable Gross Rent</t>
  </si>
  <si>
    <t>Maximum Allowable Gross Rent</t>
  </si>
  <si>
    <t xml:space="preserve"> Allowable Housing Cost </t>
  </si>
  <si>
    <t>Maximum Allowable Family Income</t>
  </si>
  <si>
    <t>AMI %</t>
  </si>
  <si>
    <t>HOME</t>
  </si>
  <si>
    <t>LIHTC</t>
  </si>
  <si>
    <t xml:space="preserve">LIHTC GI Monthly </t>
  </si>
  <si>
    <t>CHFA &amp; DOH RENT GUIDELINES</t>
  </si>
  <si>
    <t>Number of Market Rate Units</t>
  </si>
  <si>
    <t>Number of Other Affordable Units</t>
  </si>
  <si>
    <t>Number of LITHC Qualified Units</t>
  </si>
  <si>
    <t>Other</t>
  </si>
  <si>
    <t>Rental Subsidy</t>
  </si>
  <si>
    <t>LIHTC &amp; DOH HTF</t>
  </si>
  <si>
    <t>LIHTC &amp; DOH Flex</t>
  </si>
  <si>
    <t>LIHTC &amp; DOH Home</t>
  </si>
  <si>
    <t>DOH HTF</t>
  </si>
  <si>
    <t>120%+</t>
  </si>
  <si>
    <t>DOH Flex</t>
  </si>
  <si>
    <t>DOH Home</t>
  </si>
  <si>
    <t xml:space="preserve">LIHTC </t>
  </si>
  <si>
    <t>Total Square Feet</t>
  </si>
  <si>
    <t>Vacancy</t>
  </si>
  <si>
    <t>Effective Gross Income</t>
  </si>
  <si>
    <t>Vacancy Rate</t>
  </si>
  <si>
    <t>Total Annual Gross Revenue</t>
  </si>
  <si>
    <t>Annual Gross Rental Subsidy Revenue</t>
  </si>
  <si>
    <t>Annual Gross Contract Rent Revenue</t>
  </si>
  <si>
    <t>Monthly Effective Rent</t>
  </si>
  <si>
    <t>Estimated Monthly Rental Subsidy per Unit</t>
  </si>
  <si>
    <t>Applicant's Proposed Monthly Net (Contract) Rent</t>
  </si>
  <si>
    <t>Utility Allowance</t>
  </si>
  <si>
    <t>Applicant's Proposed Monthly Gross Rent</t>
  </si>
  <si>
    <t>Number of Baths per Unit</t>
  </si>
  <si>
    <t>Unit Size (Square Feet)</t>
  </si>
  <si>
    <t># Units</t>
  </si>
  <si>
    <t># Bedrooms</t>
  </si>
  <si>
    <t xml:space="preserve">Funding Source </t>
  </si>
  <si>
    <t>RENTAL INCOME</t>
  </si>
  <si>
    <t>Source and Effective Date of Utility Allowances:</t>
  </si>
  <si>
    <t>Utility Allowance Trended to Proforma Stabilized Year:</t>
  </si>
  <si>
    <t>Range</t>
  </si>
  <si>
    <t>Refrigerator</t>
  </si>
  <si>
    <t>Air Cond.</t>
  </si>
  <si>
    <t>Lighting</t>
  </si>
  <si>
    <t>Cooking</t>
  </si>
  <si>
    <t>Hot Water</t>
  </si>
  <si>
    <t>Heating</t>
  </si>
  <si>
    <t>4BR+</t>
  </si>
  <si>
    <t>3BR</t>
  </si>
  <si>
    <t>2BR</t>
  </si>
  <si>
    <t>1BR</t>
  </si>
  <si>
    <t>0BR</t>
  </si>
  <si>
    <t>Tenant Paid</t>
  </si>
  <si>
    <t>Owner Paid</t>
  </si>
  <si>
    <t>Enter Current Year Tenant Paid Utility Allowance for all that Apply</t>
  </si>
  <si>
    <t>"X" all that Apply</t>
  </si>
  <si>
    <t>Indicate Energy Source (e.g.: gas, electric)</t>
  </si>
  <si>
    <t>UTILITY ALLOWANCE</t>
  </si>
  <si>
    <t>Proforma Stabilized Year (PSY)</t>
  </si>
  <si>
    <t>Current Year</t>
  </si>
  <si>
    <t>APPLICANT</t>
  </si>
  <si>
    <t>DEVELOPMENT NAME</t>
  </si>
  <si>
    <t>Exhibit 5.1 - RENTAL INCOME CALCULATION WORKSHEET</t>
  </si>
  <si>
    <t>Enter "X" in cell L3 if an LIHTC Proposal</t>
  </si>
  <si>
    <t>Enter "family" or "elderly" in cell S3</t>
  </si>
  <si>
    <t>W</t>
  </si>
  <si>
    <t>An ALERT will appear if you are requesting SRAP in column S but the family is not overburdened..remove the P or T.
An OVERBURDENED will appear if the family is paying in excess of 30% and is not protected by a subsidy.  If this is a family property and the % of income is less than 40%, this is acceptable; if an elderly property, provide a narrative as to how that family will be protected or relocated (Or place a "t" or "p" to request SRAP for that family).</t>
  </si>
  <si>
    <t>Rental Income Calc Worksheet</t>
  </si>
  <si>
    <t>- Total Gross Revenue on this sheet should be (near) consistent with the Total Annual on the Rent Roll Sheet.</t>
  </si>
  <si>
    <t xml:space="preserve">- Gross Rental Subsidy on this sheet should be consistent with the rent roll sheet cell(s) 1) W230 if applying for Tax Credits or 2) W230+W229 if not applying for tax credits.  </t>
  </si>
  <si>
    <t>If applying for funding using the consolidated application, complete the Rental Income Calc worksheet as outlined in the consolidated application.</t>
  </si>
  <si>
    <t>- Monthly Effective Rent on this worksheet should be consistent with Base Rent on the Rent roll worksheet.</t>
  </si>
  <si>
    <t>Enter a "P" for a Permanent SRAP request or a "T" for a Temporary SRAP Request.</t>
  </si>
  <si>
    <r>
      <t>Column 19: Request for RAP</t>
    </r>
    <r>
      <rPr>
        <sz val="10.5"/>
        <color theme="1"/>
        <rFont val="Calibri"/>
        <family val="2"/>
        <scheme val="minor"/>
      </rPr>
      <t xml:space="preserve"> –A T should be placed for all units for which Temporary SRAP is being requested.  A P should be placed for all units for which Permanent SRAP is being requested.  Leave blank if not requesting SRAP for that unit.  </t>
    </r>
  </si>
  <si>
    <t>V. 12/16/16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</si>
</sst>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0_);[Red]\(0\)"/>
    <numFmt numFmtId="165" formatCode="&quot;$&quot;#,##0"/>
    <numFmt numFmtId="166" formatCode="0.0%"/>
    <numFmt numFmtId="167" formatCode="&quot;$&quot;#,##0.00"/>
    <numFmt numFmtId="168" formatCode="#,##0.0"/>
    <numFmt numFmtId="169" formatCode="0_)"/>
  </numFmts>
  <fonts count="47">
    <font>
      <sz val="11"/>
      <color theme="1"/>
      <name val="Calibri"/>
      <family val="2"/>
      <scheme val="minor"/>
    </font>
    <font>
      <sz val="12"/>
      <name val="Arial"/>
      <family val="2"/>
    </font>
    <font>
      <b/>
      <sz val="12"/>
      <color indexed="8"/>
      <name val="Arial"/>
      <family val="2"/>
    </font>
    <font>
      <b/>
      <sz val="16"/>
      <color indexed="8"/>
      <name val="Arial"/>
      <family val="2"/>
    </font>
    <font>
      <sz val="12"/>
      <color indexed="8"/>
      <name val="Arial"/>
      <family val="2"/>
    </font>
    <font>
      <sz val="14"/>
      <name val="Arial"/>
      <family val="2"/>
    </font>
    <font>
      <sz val="10"/>
      <name val="Arial"/>
      <family val="2"/>
    </font>
    <font>
      <b/>
      <sz val="12"/>
      <color indexed="12"/>
      <name val="Arial"/>
      <family val="2"/>
    </font>
    <font>
      <sz val="10"/>
      <color indexed="8"/>
      <name val="Arial"/>
      <family val="2"/>
    </font>
    <font>
      <b/>
      <sz val="8"/>
      <color indexed="8"/>
      <name val="Arial"/>
      <family val="2"/>
    </font>
    <font>
      <sz val="12"/>
      <color indexed="12"/>
      <name val="Arial"/>
      <family val="2"/>
    </font>
    <font>
      <b/>
      <sz val="10"/>
      <color indexed="8"/>
      <name val="Arial"/>
      <family val="2"/>
    </font>
    <font>
      <b/>
      <sz val="12"/>
      <name val="Arial"/>
      <family val="2"/>
    </font>
    <font>
      <b/>
      <sz val="13"/>
      <color indexed="8"/>
      <name val="Arial"/>
      <family val="2"/>
    </font>
    <font>
      <sz val="13"/>
      <color indexed="8"/>
      <name val="Arial"/>
      <family val="2"/>
    </font>
    <font>
      <sz val="13"/>
      <name val="Arial"/>
      <family val="2"/>
    </font>
    <font>
      <sz val="10"/>
      <name val="Times New Roman"/>
      <family val="1"/>
    </font>
    <font>
      <sz val="10"/>
      <color theme="1"/>
      <name val="Arial"/>
      <family val="2"/>
    </font>
    <font>
      <sz val="11"/>
      <name val="Courier New"/>
      <family val="3"/>
    </font>
    <font>
      <b/>
      <sz val="5.2"/>
      <color indexed="8"/>
      <name val="Arial"/>
      <family val="2"/>
    </font>
    <font>
      <u/>
      <sz val="11"/>
      <color theme="1"/>
      <name val="Calibri"/>
      <family val="2"/>
      <scheme val="minor"/>
    </font>
    <font>
      <b/>
      <u/>
      <sz val="11"/>
      <color theme="1"/>
      <name val="Calibri"/>
      <family val="2"/>
      <scheme val="minor"/>
    </font>
    <font>
      <sz val="12"/>
      <color rgb="FFFF0000"/>
      <name val="Arial"/>
      <family val="2"/>
    </font>
    <font>
      <sz val="8.5"/>
      <color indexed="8"/>
      <name val="Arial"/>
      <family val="2"/>
    </font>
    <font>
      <b/>
      <sz val="9"/>
      <color indexed="8"/>
      <name val="Arial"/>
      <family val="2"/>
    </font>
    <font>
      <sz val="9"/>
      <color indexed="81"/>
      <name val="Tahoma"/>
      <family val="2"/>
    </font>
    <font>
      <b/>
      <sz val="9"/>
      <color indexed="81"/>
      <name val="Tahoma"/>
      <family val="2"/>
    </font>
    <font>
      <sz val="12"/>
      <color rgb="FF0000FF"/>
      <name val="Arial"/>
      <family val="2"/>
    </font>
    <font>
      <sz val="9"/>
      <color indexed="8"/>
      <name val="Arial"/>
      <family val="2"/>
    </font>
    <font>
      <u/>
      <sz val="10.5"/>
      <color theme="1"/>
      <name val="Calibri"/>
      <family val="2"/>
      <scheme val="minor"/>
    </font>
    <font>
      <sz val="10.5"/>
      <color theme="1"/>
      <name val="Calibri"/>
      <family val="2"/>
      <scheme val="minor"/>
    </font>
    <font>
      <sz val="10.5"/>
      <color theme="1"/>
      <name val="Symbol"/>
      <family val="1"/>
      <charset val="2"/>
    </font>
    <font>
      <sz val="7"/>
      <color theme="1"/>
      <name val="Times New Roman"/>
      <family val="1"/>
    </font>
    <font>
      <b/>
      <sz val="12"/>
      <color theme="0"/>
      <name val="Arial"/>
      <family val="2"/>
    </font>
    <font>
      <sz val="12"/>
      <color theme="0"/>
      <name val="Arial"/>
      <family val="2"/>
    </font>
    <font>
      <b/>
      <sz val="10"/>
      <name val="Arial"/>
      <family val="2"/>
    </font>
    <font>
      <sz val="9"/>
      <name val="Arial"/>
      <family val="2"/>
    </font>
    <font>
      <b/>
      <sz val="9"/>
      <name val="Arial"/>
      <family val="2"/>
    </font>
    <font>
      <sz val="10"/>
      <color indexed="12"/>
      <name val="Arial"/>
      <family val="2"/>
    </font>
    <font>
      <b/>
      <i/>
      <sz val="10"/>
      <color indexed="10"/>
      <name val="Arial"/>
      <family val="2"/>
    </font>
    <font>
      <sz val="8"/>
      <name val="CG Times"/>
      <family val="1"/>
    </font>
    <font>
      <sz val="12"/>
      <name val="Courier"/>
      <family val="3"/>
    </font>
    <font>
      <b/>
      <sz val="12"/>
      <color indexed="18"/>
      <name val="Arial"/>
      <family val="2"/>
    </font>
    <font>
      <sz val="10"/>
      <color indexed="81"/>
      <name val="Tahoma"/>
      <family val="2"/>
    </font>
    <font>
      <sz val="8"/>
      <color indexed="81"/>
      <name val="Tahoma"/>
      <family val="2"/>
    </font>
    <font>
      <sz val="11"/>
      <color rgb="FF000000"/>
      <name val="Calibri"/>
      <family val="2"/>
    </font>
    <font>
      <sz val="8"/>
      <name val="Arial"/>
      <family val="2"/>
    </font>
  </fonts>
  <fills count="13">
    <fill>
      <patternFill patternType="none"/>
    </fill>
    <fill>
      <patternFill patternType="gray125"/>
    </fill>
    <fill>
      <patternFill patternType="solid">
        <fgColor indexed="9"/>
      </patternFill>
    </fill>
    <fill>
      <patternFill patternType="solid">
        <fgColor indexed="9"/>
        <bgColor indexed="9"/>
      </patternFill>
    </fill>
    <fill>
      <patternFill patternType="solid">
        <fgColor indexed="9"/>
        <bgColor indexed="8"/>
      </patternFill>
    </fill>
    <fill>
      <patternFill patternType="gray0625">
        <fgColor indexed="9"/>
        <bgColor indexed="9"/>
      </patternFill>
    </fill>
    <fill>
      <patternFill patternType="solid">
        <fgColor rgb="FFFFFF99"/>
        <bgColor indexed="8"/>
      </patternFill>
    </fill>
    <fill>
      <patternFill patternType="solid">
        <fgColor rgb="FFFFFF99"/>
        <bgColor indexed="64"/>
      </patternFill>
    </fill>
    <fill>
      <patternFill patternType="solid">
        <fgColor indexed="43"/>
        <bgColor indexed="64"/>
      </patternFill>
    </fill>
    <fill>
      <patternFill patternType="solid">
        <fgColor rgb="FF92D050"/>
        <bgColor indexed="64"/>
      </patternFill>
    </fill>
    <fill>
      <patternFill patternType="solid">
        <fgColor indexed="9"/>
        <bgColor indexed="64"/>
      </patternFill>
    </fill>
    <fill>
      <patternFill patternType="solid">
        <fgColor indexed="22"/>
        <bgColor indexed="64"/>
      </patternFill>
    </fill>
    <fill>
      <patternFill patternType="solid">
        <fgColor indexed="44"/>
        <bgColor indexed="64"/>
      </patternFill>
    </fill>
  </fills>
  <borders count="117">
    <border>
      <left/>
      <right/>
      <top/>
      <bottom/>
      <diagonal/>
    </border>
    <border>
      <left/>
      <right/>
      <top style="thin">
        <color indexed="8"/>
      </top>
      <bottom style="thin">
        <color indexed="8"/>
      </bottom>
      <diagonal/>
    </border>
    <border>
      <left/>
      <right/>
      <top style="thin">
        <color indexed="8"/>
      </top>
      <bottom/>
      <diagonal/>
    </border>
    <border>
      <left style="thin">
        <color indexed="64"/>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8"/>
      </right>
      <top/>
      <bottom/>
      <diagonal/>
    </border>
    <border>
      <left style="thin">
        <color indexed="8"/>
      </left>
      <right style="thin">
        <color indexed="64"/>
      </right>
      <top/>
      <bottom/>
      <diagonal/>
    </border>
    <border>
      <left/>
      <right style="thin">
        <color indexed="64"/>
      </right>
      <top/>
      <bottom/>
      <diagonal/>
    </border>
    <border>
      <left style="thin">
        <color indexed="64"/>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right style="thin">
        <color indexed="8"/>
      </right>
      <top style="thin">
        <color indexed="64"/>
      </top>
      <bottom style="thin">
        <color indexed="8"/>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8"/>
      </left>
      <right style="thin">
        <color indexed="8"/>
      </right>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double">
        <color indexed="8"/>
      </bottom>
      <diagonal/>
    </border>
    <border>
      <left style="thin">
        <color indexed="64"/>
      </left>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diagonal/>
    </border>
    <border>
      <left style="thin">
        <color indexed="64"/>
      </left>
      <right/>
      <top style="thin">
        <color indexed="64"/>
      </top>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right style="thin">
        <color indexed="64"/>
      </right>
      <top/>
      <bottom style="thin">
        <color indexed="8"/>
      </bottom>
      <diagonal/>
    </border>
    <border>
      <left style="thin">
        <color indexed="64"/>
      </left>
      <right/>
      <top/>
      <bottom style="thin">
        <color indexed="64"/>
      </bottom>
      <diagonal/>
    </border>
    <border>
      <left style="dashDotDot">
        <color indexed="64"/>
      </left>
      <right style="thin">
        <color indexed="64"/>
      </right>
      <top style="dashDotDot">
        <color indexed="64"/>
      </top>
      <bottom style="thin">
        <color indexed="64"/>
      </bottom>
      <diagonal/>
    </border>
    <border>
      <left style="thin">
        <color indexed="64"/>
      </left>
      <right style="thin">
        <color indexed="64"/>
      </right>
      <top style="dashDotDot">
        <color indexed="64"/>
      </top>
      <bottom/>
      <diagonal/>
    </border>
    <border>
      <left style="dashDotDot">
        <color indexed="64"/>
      </left>
      <right style="thin">
        <color indexed="64"/>
      </right>
      <top style="thin">
        <color indexed="64"/>
      </top>
      <bottom style="thin">
        <color indexed="64"/>
      </bottom>
      <diagonal/>
    </border>
    <border>
      <left style="dashDotDot">
        <color indexed="64"/>
      </left>
      <right style="thin">
        <color indexed="64"/>
      </right>
      <top style="thin">
        <color indexed="64"/>
      </top>
      <bottom/>
      <diagonal/>
    </border>
    <border>
      <left style="dashDotDot">
        <color indexed="64"/>
      </left>
      <right style="thin">
        <color indexed="64"/>
      </right>
      <top style="thin">
        <color indexed="64"/>
      </top>
      <bottom style="dashDotDot">
        <color indexed="64"/>
      </bottom>
      <diagonal/>
    </border>
    <border>
      <left style="thin">
        <color indexed="64"/>
      </left>
      <right style="thin">
        <color indexed="64"/>
      </right>
      <top style="medium">
        <color indexed="64"/>
      </top>
      <bottom style="dashDotDot">
        <color indexed="64"/>
      </bottom>
      <diagonal/>
    </border>
    <border>
      <left style="thin">
        <color indexed="64"/>
      </left>
      <right/>
      <top style="dashDotDot">
        <color indexed="64"/>
      </top>
      <bottom style="thin">
        <color indexed="64"/>
      </bottom>
      <diagonal/>
    </border>
    <border>
      <left style="thin">
        <color indexed="64"/>
      </left>
      <right/>
      <top style="medium">
        <color indexed="64"/>
      </top>
      <bottom style="dashDotDot">
        <color indexed="64"/>
      </bottom>
      <diagonal/>
    </border>
    <border>
      <left style="thin">
        <color indexed="64"/>
      </left>
      <right/>
      <top/>
      <bottom/>
      <diagonal/>
    </border>
    <border>
      <left style="thin">
        <color indexed="55"/>
      </left>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style="thin">
        <color indexed="23"/>
      </top>
      <bottom style="thin">
        <color indexed="64"/>
      </bottom>
      <diagonal/>
    </border>
    <border>
      <left style="thin">
        <color indexed="64"/>
      </left>
      <right style="thin">
        <color indexed="55"/>
      </right>
      <top style="thin">
        <color indexed="23"/>
      </top>
      <bottom style="thin">
        <color indexed="64"/>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23"/>
      </top>
      <bottom style="thin">
        <color indexed="23"/>
      </bottom>
      <diagonal/>
    </border>
    <border>
      <left style="thin">
        <color indexed="64"/>
      </left>
      <right style="thin">
        <color indexed="55"/>
      </right>
      <top style="thin">
        <color indexed="23"/>
      </top>
      <bottom style="thin">
        <color indexed="23"/>
      </bottom>
      <diagonal/>
    </border>
    <border>
      <left style="thin">
        <color indexed="55"/>
      </left>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64"/>
      </top>
      <bottom style="thin">
        <color indexed="23"/>
      </bottom>
      <diagonal/>
    </border>
    <border>
      <left style="thin">
        <color indexed="64"/>
      </left>
      <right style="thin">
        <color indexed="55"/>
      </right>
      <top style="thin">
        <color indexed="64"/>
      </top>
      <bottom style="thin">
        <color indexed="23"/>
      </bottom>
      <diagonal/>
    </border>
    <border>
      <left style="thin">
        <color indexed="55"/>
      </left>
      <right/>
      <top/>
      <bottom style="thin">
        <color indexed="64"/>
      </bottom>
      <diagonal/>
    </border>
    <border>
      <left style="thin">
        <color indexed="55"/>
      </left>
      <right style="thin">
        <color indexed="55"/>
      </right>
      <top/>
      <bottom style="thin">
        <color indexed="64"/>
      </bottom>
      <diagonal/>
    </border>
    <border>
      <left style="thin">
        <color indexed="64"/>
      </left>
      <right style="thin">
        <color indexed="55"/>
      </right>
      <top/>
      <bottom style="thin">
        <color indexed="64"/>
      </bottom>
      <diagonal/>
    </border>
    <border>
      <left style="thin">
        <color indexed="55"/>
      </left>
      <right/>
      <top/>
      <bottom/>
      <diagonal/>
    </border>
    <border>
      <left style="thin">
        <color indexed="55"/>
      </left>
      <right style="thin">
        <color indexed="55"/>
      </right>
      <top/>
      <bottom/>
      <diagonal/>
    </border>
    <border>
      <left style="thin">
        <color indexed="64"/>
      </left>
      <right style="thin">
        <color indexed="55"/>
      </right>
      <top/>
      <bottom/>
      <diagonal/>
    </border>
    <border>
      <left style="thin">
        <color indexed="55"/>
      </left>
      <right/>
      <top style="thin">
        <color indexed="64"/>
      </top>
      <bottom/>
      <diagonal/>
    </border>
    <border>
      <left style="thin">
        <color indexed="55"/>
      </left>
      <right style="thin">
        <color indexed="55"/>
      </right>
      <top style="thin">
        <color indexed="64"/>
      </top>
      <bottom/>
      <diagonal/>
    </border>
    <border>
      <left style="thin">
        <color indexed="64"/>
      </left>
      <right style="thin">
        <color indexed="55"/>
      </right>
      <top style="thin">
        <color indexed="64"/>
      </top>
      <bottom/>
      <diagonal/>
    </border>
    <border>
      <left style="thin">
        <color indexed="55"/>
      </left>
      <right style="thin">
        <color indexed="64"/>
      </right>
      <top style="thin">
        <color indexed="55"/>
      </top>
      <bottom style="thin">
        <color indexed="64"/>
      </bottom>
      <diagonal/>
    </border>
    <border>
      <left/>
      <right style="thin">
        <color indexed="55"/>
      </right>
      <top style="thin">
        <color indexed="55"/>
      </top>
      <bottom style="thin">
        <color indexed="64"/>
      </bottom>
      <diagonal/>
    </border>
    <border>
      <left style="thin">
        <color indexed="23"/>
      </left>
      <right style="thin">
        <color indexed="55"/>
      </right>
      <top style="thin">
        <color indexed="55"/>
      </top>
      <bottom style="thin">
        <color indexed="64"/>
      </bottom>
      <diagonal/>
    </border>
    <border>
      <left style="thin">
        <color indexed="64"/>
      </left>
      <right/>
      <top style="thin">
        <color indexed="55"/>
      </top>
      <bottom style="thin">
        <color indexed="64"/>
      </bottom>
      <diagonal/>
    </border>
    <border>
      <left style="thin">
        <color indexed="55"/>
      </left>
      <right style="thin">
        <color indexed="64"/>
      </right>
      <top style="thin">
        <color indexed="55"/>
      </top>
      <bottom style="thin">
        <color indexed="55"/>
      </bottom>
      <diagonal/>
    </border>
    <border>
      <left/>
      <right style="thin">
        <color indexed="55"/>
      </right>
      <top style="thin">
        <color indexed="55"/>
      </top>
      <bottom style="thin">
        <color indexed="55"/>
      </bottom>
      <diagonal/>
    </border>
    <border>
      <left style="thin">
        <color indexed="23"/>
      </left>
      <right style="thin">
        <color indexed="55"/>
      </right>
      <top style="thin">
        <color indexed="55"/>
      </top>
      <bottom style="thin">
        <color indexed="55"/>
      </bottom>
      <diagonal/>
    </border>
    <border>
      <left style="thin">
        <color indexed="64"/>
      </left>
      <right/>
      <top style="thin">
        <color indexed="55"/>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23"/>
      </left>
      <right style="thin">
        <color indexed="55"/>
      </right>
      <top style="thin">
        <color indexed="64"/>
      </top>
      <bottom style="thin">
        <color indexed="55"/>
      </bottom>
      <diagonal/>
    </border>
    <border>
      <left style="thin">
        <color indexed="64"/>
      </left>
      <right/>
      <top style="thin">
        <color indexed="64"/>
      </top>
      <bottom style="thin">
        <color indexed="55"/>
      </bottom>
      <diagonal/>
    </border>
    <border>
      <left style="thin">
        <color indexed="55"/>
      </left>
      <right style="thin">
        <color indexed="64"/>
      </right>
      <top/>
      <bottom style="thin">
        <color indexed="64"/>
      </bottom>
      <diagonal/>
    </border>
    <border>
      <left/>
      <right style="thin">
        <color indexed="55"/>
      </right>
      <top/>
      <bottom style="thin">
        <color indexed="64"/>
      </bottom>
      <diagonal/>
    </border>
    <border>
      <left style="thin">
        <color indexed="23"/>
      </left>
      <right style="thin">
        <color indexed="55"/>
      </right>
      <top/>
      <bottom style="thin">
        <color indexed="64"/>
      </bottom>
      <diagonal/>
    </border>
    <border>
      <left style="thin">
        <color indexed="55"/>
      </left>
      <right style="thin">
        <color indexed="64"/>
      </right>
      <top/>
      <bottom/>
      <diagonal/>
    </border>
    <border>
      <left/>
      <right style="thin">
        <color indexed="55"/>
      </right>
      <top/>
      <bottom/>
      <diagonal/>
    </border>
    <border>
      <left style="thin">
        <color indexed="23"/>
      </left>
      <right style="thin">
        <color indexed="55"/>
      </right>
      <top/>
      <bottom/>
      <diagonal/>
    </border>
    <border>
      <left style="thin">
        <color indexed="55"/>
      </left>
      <right style="thin">
        <color indexed="64"/>
      </right>
      <top style="thin">
        <color indexed="64"/>
      </top>
      <bottom/>
      <diagonal/>
    </border>
    <border>
      <left/>
      <right style="thin">
        <color indexed="55"/>
      </right>
      <top style="thin">
        <color indexed="64"/>
      </top>
      <bottom/>
      <diagonal/>
    </border>
    <border>
      <left style="thin">
        <color indexed="23"/>
      </left>
      <right style="thin">
        <color indexed="55"/>
      </right>
      <top style="thin">
        <color indexed="64"/>
      </top>
      <bottom/>
      <diagonal/>
    </border>
    <border>
      <left style="thin">
        <color indexed="55"/>
      </left>
      <right style="thin">
        <color indexed="64"/>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64"/>
      </right>
      <top style="thin">
        <color indexed="55"/>
      </top>
      <bottom/>
      <diagonal/>
    </border>
    <border>
      <left style="thin">
        <color indexed="55"/>
      </left>
      <right style="thin">
        <color indexed="55"/>
      </right>
      <top style="thin">
        <color indexed="55"/>
      </top>
      <bottom/>
      <diagonal/>
    </border>
    <border>
      <left style="thin">
        <color indexed="64"/>
      </left>
      <right style="thin">
        <color indexed="55"/>
      </right>
      <top style="thin">
        <color indexed="55"/>
      </top>
      <bottom/>
      <diagonal/>
    </border>
    <border>
      <left style="thin">
        <color indexed="64"/>
      </left>
      <right style="thin">
        <color indexed="55"/>
      </right>
      <top style="thin">
        <color indexed="55"/>
      </top>
      <bottom style="thin">
        <color indexed="64"/>
      </bottom>
      <diagonal/>
    </border>
    <border>
      <left/>
      <right/>
      <top style="thin">
        <color indexed="55"/>
      </top>
      <bottom/>
      <diagonal/>
    </border>
    <border>
      <left style="thin">
        <color indexed="64"/>
      </left>
      <right style="thin">
        <color indexed="64"/>
      </right>
      <top style="thin">
        <color indexed="55"/>
      </top>
      <bottom/>
      <diagonal/>
    </border>
    <border>
      <left style="thin">
        <color indexed="64"/>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55"/>
      </left>
      <right style="thin">
        <color indexed="64"/>
      </right>
      <top/>
      <bottom style="thin">
        <color indexed="55"/>
      </bottom>
      <diagonal/>
    </border>
    <border>
      <left style="thin">
        <color indexed="55"/>
      </left>
      <right style="thin">
        <color indexed="55"/>
      </right>
      <top/>
      <bottom style="thin">
        <color indexed="55"/>
      </bottom>
      <diagonal/>
    </border>
    <border>
      <left style="thin">
        <color indexed="64"/>
      </left>
      <right style="thin">
        <color indexed="55"/>
      </right>
      <top/>
      <bottom style="thin">
        <color indexed="55"/>
      </bottom>
      <diagonal/>
    </border>
    <border>
      <left/>
      <right/>
      <top/>
      <bottom style="thin">
        <color indexed="55"/>
      </bottom>
      <diagonal/>
    </border>
    <border>
      <left style="thin">
        <color indexed="64"/>
      </left>
      <right style="thin">
        <color indexed="64"/>
      </right>
      <top/>
      <bottom style="thin">
        <color indexed="55"/>
      </bottom>
      <diagonal/>
    </border>
    <border>
      <left/>
      <right style="thin">
        <color indexed="64"/>
      </right>
      <top style="thin">
        <color indexed="64"/>
      </top>
      <bottom style="thin">
        <color indexed="55"/>
      </bottom>
      <diagonal/>
    </border>
    <border>
      <left/>
      <right/>
      <top style="thin">
        <color indexed="64"/>
      </top>
      <bottom style="thin">
        <color indexed="55"/>
      </bottom>
      <diagonal/>
    </border>
  </borders>
  <cellStyleXfs count="27">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2" borderId="0"/>
    <xf numFmtId="0" fontId="6" fillId="0" borderId="0"/>
    <xf numFmtId="43" fontId="16" fillId="0" borderId="0" applyFont="0" applyFill="0" applyBorder="0" applyAlignment="0" applyProtection="0"/>
    <xf numFmtId="44" fontId="16" fillId="0" borderId="0" applyFont="0" applyFill="0" applyBorder="0" applyAlignment="0" applyProtection="0"/>
    <xf numFmtId="44" fontId="17" fillId="0" borderId="0" applyFont="0" applyFill="0" applyBorder="0" applyAlignment="0" applyProtection="0"/>
    <xf numFmtId="0" fontId="16" fillId="0" borderId="0"/>
    <xf numFmtId="0" fontId="17" fillId="0" borderId="0"/>
    <xf numFmtId="43" fontId="18" fillId="0" borderId="0"/>
    <xf numFmtId="9" fontId="16" fillId="0" borderId="0" applyFont="0" applyFill="0" applyBorder="0" applyAlignment="0" applyProtection="0"/>
    <xf numFmtId="9" fontId="17" fillId="0" borderId="0" applyFont="0" applyFill="0" applyBorder="0" applyAlignment="0" applyProtection="0"/>
    <xf numFmtId="0" fontId="6" fillId="0" borderId="0"/>
    <xf numFmtId="3" fontId="40" fillId="0" borderId="0">
      <alignment vertical="top"/>
    </xf>
    <xf numFmtId="169" fontId="41" fillId="0" borderId="0"/>
    <xf numFmtId="0" fontId="6" fillId="0" borderId="0"/>
    <xf numFmtId="0" fontId="6" fillId="0" borderId="0"/>
    <xf numFmtId="0" fontId="6" fillId="0" borderId="0"/>
    <xf numFmtId="0" fontId="17" fillId="0" borderId="0"/>
    <xf numFmtId="0" fontId="6" fillId="0" borderId="0"/>
    <xf numFmtId="0" fontId="45" fillId="0" borderId="0"/>
    <xf numFmtId="0" fontId="46" fillId="0" borderId="0"/>
    <xf numFmtId="0" fontId="45" fillId="0" borderId="0"/>
    <xf numFmtId="0" fontId="45" fillId="0" borderId="0"/>
    <xf numFmtId="3" fontId="40" fillId="0" borderId="0">
      <alignment vertical="top"/>
    </xf>
    <xf numFmtId="9" fontId="17" fillId="0" borderId="0" applyFont="0" applyFill="0" applyBorder="0" applyAlignment="0" applyProtection="0"/>
  </cellStyleXfs>
  <cellXfs count="442">
    <xf numFmtId="0" fontId="0" fillId="0" borderId="0" xfId="0"/>
    <xf numFmtId="0" fontId="2" fillId="2" borderId="0" xfId="3" applyNumberFormat="1" applyFont="1"/>
    <xf numFmtId="0" fontId="1" fillId="2" borderId="0" xfId="3" applyNumberFormat="1"/>
    <xf numFmtId="0" fontId="4" fillId="3" borderId="0" xfId="3" applyNumberFormat="1" applyFont="1" applyFill="1"/>
    <xf numFmtId="0" fontId="5" fillId="2" borderId="0" xfId="3" applyNumberFormat="1" applyFont="1"/>
    <xf numFmtId="0" fontId="1" fillId="2" borderId="0" xfId="3" applyNumberFormat="1" applyAlignment="1">
      <alignment horizontal="right"/>
    </xf>
    <xf numFmtId="0" fontId="2" fillId="4" borderId="1" xfId="3" applyNumberFormat="1" applyFont="1" applyFill="1" applyBorder="1"/>
    <xf numFmtId="0" fontId="4" fillId="4" borderId="1" xfId="3" applyNumberFormat="1" applyFont="1" applyFill="1" applyBorder="1"/>
    <xf numFmtId="0" fontId="2" fillId="4" borderId="2" xfId="3" applyNumberFormat="1" applyFont="1" applyFill="1" applyBorder="1"/>
    <xf numFmtId="0" fontId="2" fillId="2" borderId="0" xfId="3" quotePrefix="1" applyNumberFormat="1" applyFont="1" applyAlignment="1">
      <alignment horizontal="right"/>
    </xf>
    <xf numFmtId="0" fontId="2" fillId="4" borderId="2" xfId="3" quotePrefix="1" applyNumberFormat="1" applyFont="1" applyFill="1" applyBorder="1" applyAlignment="1">
      <alignment horizontal="right"/>
    </xf>
    <xf numFmtId="0" fontId="4" fillId="4" borderId="2" xfId="3" applyNumberFormat="1" applyFont="1" applyFill="1" applyBorder="1"/>
    <xf numFmtId="0" fontId="4" fillId="4" borderId="3" xfId="3" applyNumberFormat="1" applyFont="1" applyFill="1" applyBorder="1"/>
    <xf numFmtId="0" fontId="4" fillId="4" borderId="4" xfId="3" applyNumberFormat="1" applyFont="1" applyFill="1" applyBorder="1"/>
    <xf numFmtId="0" fontId="4" fillId="4" borderId="3" xfId="3" applyNumberFormat="1" applyFont="1" applyFill="1" applyBorder="1" applyAlignment="1">
      <alignment horizontal="center"/>
    </xf>
    <xf numFmtId="0" fontId="4" fillId="4" borderId="4" xfId="3" applyNumberFormat="1" applyFont="1" applyFill="1" applyBorder="1" applyAlignment="1">
      <alignment horizontal="center"/>
    </xf>
    <xf numFmtId="0" fontId="8" fillId="4" borderId="5" xfId="3" quotePrefix="1" applyNumberFormat="1" applyFont="1" applyFill="1" applyBorder="1" applyAlignment="1">
      <alignment horizontal="center"/>
    </xf>
    <xf numFmtId="0" fontId="1" fillId="2" borderId="6" xfId="3" quotePrefix="1" applyNumberFormat="1" applyBorder="1" applyAlignment="1">
      <alignment horizontal="center"/>
    </xf>
    <xf numFmtId="0" fontId="8" fillId="4" borderId="7" xfId="3" applyNumberFormat="1" applyFont="1" applyFill="1" applyBorder="1" applyAlignment="1">
      <alignment horizontal="center"/>
    </xf>
    <xf numFmtId="0" fontId="8" fillId="4" borderId="8" xfId="3" applyNumberFormat="1" applyFont="1" applyFill="1" applyBorder="1" applyAlignment="1">
      <alignment horizontal="center"/>
    </xf>
    <xf numFmtId="0" fontId="8" fillId="4" borderId="9" xfId="3" applyNumberFormat="1" applyFont="1" applyFill="1" applyBorder="1" applyAlignment="1">
      <alignment horizontal="center"/>
    </xf>
    <xf numFmtId="0" fontId="4" fillId="3" borderId="9" xfId="3" applyNumberFormat="1" applyFont="1" applyFill="1" applyBorder="1" applyAlignment="1">
      <alignment horizontal="center"/>
    </xf>
    <xf numFmtId="0" fontId="8" fillId="4" borderId="10" xfId="3" applyNumberFormat="1" applyFont="1" applyFill="1" applyBorder="1" applyAlignment="1">
      <alignment horizontal="center"/>
    </xf>
    <xf numFmtId="0" fontId="8" fillId="4" borderId="9" xfId="3" quotePrefix="1" applyNumberFormat="1" applyFont="1" applyFill="1" applyBorder="1" applyAlignment="1">
      <alignment horizontal="center"/>
    </xf>
    <xf numFmtId="0" fontId="8" fillId="4" borderId="10" xfId="3" applyNumberFormat="1" applyFont="1" applyFill="1" applyBorder="1"/>
    <xf numFmtId="0" fontId="8" fillId="4" borderId="9" xfId="3" applyNumberFormat="1" applyFont="1" applyFill="1" applyBorder="1"/>
    <xf numFmtId="0" fontId="8" fillId="4" borderId="11" xfId="3" applyNumberFormat="1" applyFont="1" applyFill="1" applyBorder="1" applyAlignment="1">
      <alignment horizontal="center"/>
    </xf>
    <xf numFmtId="0" fontId="8" fillId="4" borderId="12" xfId="3" applyNumberFormat="1" applyFont="1" applyFill="1" applyBorder="1" applyAlignment="1">
      <alignment horizontal="center"/>
    </xf>
    <xf numFmtId="0" fontId="4" fillId="4" borderId="9" xfId="3" applyNumberFormat="1" applyFont="1" applyFill="1" applyBorder="1" applyAlignment="1">
      <alignment horizontal="center"/>
    </xf>
    <xf numFmtId="0" fontId="8" fillId="4" borderId="13" xfId="3" applyNumberFormat="1" applyFont="1" applyFill="1" applyBorder="1"/>
    <xf numFmtId="0" fontId="8" fillId="4" borderId="14" xfId="3" applyNumberFormat="1" applyFont="1" applyFill="1" applyBorder="1"/>
    <xf numFmtId="0" fontId="8" fillId="4" borderId="14" xfId="3" applyNumberFormat="1" applyFont="1" applyFill="1" applyBorder="1" applyAlignment="1">
      <alignment horizontal="center"/>
    </xf>
    <xf numFmtId="0" fontId="8" fillId="4" borderId="15" xfId="3" applyNumberFormat="1" applyFont="1" applyFill="1" applyBorder="1" applyAlignment="1">
      <alignment horizontal="center"/>
    </xf>
    <xf numFmtId="0" fontId="1" fillId="2" borderId="16" xfId="3" applyNumberFormat="1" applyBorder="1"/>
    <xf numFmtId="0" fontId="4" fillId="4" borderId="14" xfId="3" applyNumberFormat="1" applyFont="1" applyFill="1" applyBorder="1" applyAlignment="1">
      <alignment horizontal="center"/>
    </xf>
    <xf numFmtId="0" fontId="1" fillId="2" borderId="17" xfId="3" applyNumberFormat="1" applyFont="1" applyBorder="1" applyAlignment="1">
      <alignment horizontal="center"/>
    </xf>
    <xf numFmtId="9" fontId="4" fillId="4" borderId="14" xfId="3" applyNumberFormat="1" applyFont="1" applyFill="1" applyBorder="1" applyAlignment="1">
      <alignment horizontal="center"/>
    </xf>
    <xf numFmtId="0" fontId="8" fillId="4" borderId="5" xfId="3" applyNumberFormat="1" applyFont="1" applyFill="1" applyBorder="1" applyAlignment="1">
      <alignment horizontal="center"/>
    </xf>
    <xf numFmtId="0" fontId="4" fillId="4" borderId="14" xfId="3" applyNumberFormat="1" applyFont="1" applyFill="1" applyBorder="1"/>
    <xf numFmtId="0" fontId="4" fillId="4" borderId="6" xfId="3" applyNumberFormat="1" applyFont="1" applyFill="1" applyBorder="1"/>
    <xf numFmtId="0" fontId="8" fillId="4" borderId="6" xfId="3" applyNumberFormat="1" applyFont="1" applyFill="1" applyBorder="1" applyAlignment="1">
      <alignment horizontal="center"/>
    </xf>
    <xf numFmtId="0" fontId="9" fillId="4" borderId="3" xfId="3" applyNumberFormat="1" applyFont="1" applyFill="1" applyBorder="1" applyAlignment="1">
      <alignment horizontal="center"/>
    </xf>
    <xf numFmtId="0" fontId="9" fillId="4" borderId="4" xfId="3" applyNumberFormat="1" applyFont="1" applyFill="1" applyBorder="1"/>
    <xf numFmtId="0" fontId="9" fillId="4" borderId="6" xfId="3" applyNumberFormat="1" applyFont="1" applyFill="1" applyBorder="1"/>
    <xf numFmtId="0" fontId="9" fillId="4" borderId="6" xfId="3" applyNumberFormat="1" applyFont="1" applyFill="1" applyBorder="1" applyAlignment="1">
      <alignment horizontal="center"/>
    </xf>
    <xf numFmtId="0" fontId="9" fillId="4" borderId="18" xfId="3" applyNumberFormat="1" applyFont="1" applyFill="1" applyBorder="1" applyAlignment="1">
      <alignment horizontal="center"/>
    </xf>
    <xf numFmtId="0" fontId="9" fillId="4" borderId="19" xfId="3" applyNumberFormat="1" applyFont="1" applyFill="1" applyBorder="1"/>
    <xf numFmtId="0" fontId="9" fillId="4" borderId="20" xfId="3" applyNumberFormat="1" applyFont="1" applyFill="1" applyBorder="1"/>
    <xf numFmtId="0" fontId="9" fillId="4" borderId="20" xfId="3" applyNumberFormat="1" applyFont="1" applyFill="1" applyBorder="1" applyAlignment="1">
      <alignment horizontal="center"/>
    </xf>
    <xf numFmtId="0" fontId="9" fillId="4" borderId="20" xfId="3" applyNumberFormat="1" applyFont="1" applyFill="1" applyBorder="1" applyAlignment="1">
      <alignment horizontal="right"/>
    </xf>
    <xf numFmtId="9" fontId="9" fillId="4" borderId="20" xfId="3" applyNumberFormat="1" applyFont="1" applyFill="1" applyBorder="1" applyAlignment="1">
      <alignment horizontal="center"/>
    </xf>
    <xf numFmtId="3" fontId="4" fillId="0" borderId="14" xfId="3" applyNumberFormat="1" applyFont="1" applyFill="1" applyBorder="1" applyAlignment="1">
      <alignment horizontal="center"/>
    </xf>
    <xf numFmtId="9" fontId="4" fillId="0" borderId="14" xfId="3" applyNumberFormat="1" applyFont="1" applyFill="1" applyBorder="1" applyAlignment="1" applyProtection="1">
      <alignment horizontal="center"/>
    </xf>
    <xf numFmtId="3" fontId="4" fillId="0" borderId="14" xfId="3" applyNumberFormat="1" applyFont="1" applyFill="1" applyBorder="1" applyProtection="1"/>
    <xf numFmtId="3" fontId="4" fillId="0" borderId="21" xfId="3" applyNumberFormat="1" applyFont="1" applyFill="1" applyBorder="1" applyProtection="1"/>
    <xf numFmtId="1" fontId="4" fillId="0" borderId="21" xfId="3" applyNumberFormat="1" applyFont="1" applyFill="1" applyBorder="1" applyProtection="1"/>
    <xf numFmtId="0" fontId="1" fillId="0" borderId="22" xfId="3" applyNumberFormat="1" applyFill="1" applyBorder="1" applyAlignment="1" applyProtection="1">
      <alignment horizontal="center"/>
    </xf>
    <xf numFmtId="1" fontId="1" fillId="0" borderId="23" xfId="3" applyNumberFormat="1" applyFill="1" applyBorder="1" applyAlignment="1">
      <alignment horizontal="center"/>
    </xf>
    <xf numFmtId="1" fontId="4" fillId="4" borderId="23" xfId="3" applyNumberFormat="1" applyFont="1" applyFill="1" applyBorder="1" applyAlignment="1" applyProtection="1">
      <alignment horizontal="center"/>
    </xf>
    <xf numFmtId="3" fontId="14" fillId="4" borderId="15" xfId="3" applyNumberFormat="1" applyFont="1" applyFill="1" applyBorder="1" applyAlignment="1" applyProtection="1">
      <alignment horizontal="center"/>
    </xf>
    <xf numFmtId="14" fontId="7" fillId="7" borderId="0" xfId="3" applyNumberFormat="1" applyFont="1" applyFill="1" applyAlignment="1" applyProtection="1">
      <alignment horizontal="left"/>
      <protection locked="0"/>
    </xf>
    <xf numFmtId="14" fontId="7" fillId="6" borderId="2" xfId="3" applyNumberFormat="1" applyFont="1" applyFill="1" applyBorder="1" applyAlignment="1" applyProtection="1">
      <alignment horizontal="left"/>
      <protection locked="0"/>
    </xf>
    <xf numFmtId="0" fontId="19" fillId="4" borderId="20" xfId="3" applyNumberFormat="1" applyFont="1" applyFill="1" applyBorder="1" applyAlignment="1">
      <alignment horizontal="center"/>
    </xf>
    <xf numFmtId="0" fontId="10" fillId="8" borderId="13" xfId="3" applyNumberFormat="1" applyFont="1" applyFill="1" applyBorder="1" applyProtection="1">
      <protection locked="0"/>
    </xf>
    <xf numFmtId="0" fontId="10" fillId="8" borderId="23" xfId="3" applyNumberFormat="1" applyFont="1" applyFill="1" applyBorder="1" applyAlignment="1" applyProtection="1">
      <alignment horizontal="center"/>
      <protection locked="0"/>
    </xf>
    <xf numFmtId="1" fontId="10" fillId="8" borderId="14" xfId="3" applyNumberFormat="1" applyFont="1" applyFill="1" applyBorder="1" applyAlignment="1" applyProtection="1">
      <alignment horizontal="center"/>
      <protection locked="0"/>
    </xf>
    <xf numFmtId="0" fontId="8" fillId="4" borderId="30" xfId="3" applyNumberFormat="1" applyFont="1" applyFill="1" applyBorder="1" applyAlignment="1">
      <alignment horizontal="center"/>
    </xf>
    <xf numFmtId="0" fontId="4" fillId="3" borderId="31" xfId="3" applyNumberFormat="1" applyFont="1" applyFill="1" applyBorder="1" applyAlignment="1">
      <alignment horizontal="center"/>
    </xf>
    <xf numFmtId="0" fontId="4" fillId="3" borderId="12" xfId="3" applyNumberFormat="1" applyFont="1" applyFill="1" applyBorder="1" applyAlignment="1">
      <alignment horizontal="center"/>
    </xf>
    <xf numFmtId="0" fontId="4" fillId="4" borderId="12" xfId="3" applyNumberFormat="1" applyFont="1" applyFill="1" applyBorder="1" applyAlignment="1">
      <alignment horizontal="center"/>
    </xf>
    <xf numFmtId="9" fontId="4" fillId="4" borderId="32" xfId="3" applyNumberFormat="1" applyFont="1" applyFill="1" applyBorder="1" applyAlignment="1">
      <alignment horizontal="center"/>
    </xf>
    <xf numFmtId="0" fontId="20" fillId="0" borderId="0" xfId="0" applyFont="1" applyAlignment="1">
      <alignment horizontal="center" vertical="top"/>
    </xf>
    <xf numFmtId="0" fontId="21" fillId="0" borderId="0" xfId="0" applyFont="1" applyBorder="1"/>
    <xf numFmtId="0" fontId="1" fillId="2" borderId="0" xfId="3" applyNumberFormat="1" applyAlignment="1">
      <alignment horizontal="center"/>
    </xf>
    <xf numFmtId="0" fontId="23" fillId="4" borderId="6" xfId="3" applyNumberFormat="1" applyFont="1" applyFill="1" applyBorder="1" applyAlignment="1">
      <alignment horizontal="center"/>
    </xf>
    <xf numFmtId="9" fontId="23" fillId="4" borderId="32" xfId="3" applyNumberFormat="1" applyFont="1" applyFill="1" applyBorder="1" applyAlignment="1">
      <alignment horizontal="center"/>
    </xf>
    <xf numFmtId="0" fontId="22" fillId="7" borderId="27" xfId="3" applyNumberFormat="1" applyFont="1" applyFill="1" applyBorder="1" applyAlignment="1" applyProtection="1">
      <alignment horizontal="center"/>
      <protection locked="0"/>
    </xf>
    <xf numFmtId="0" fontId="1" fillId="4" borderId="1" xfId="3" applyNumberFormat="1" applyFont="1" applyFill="1" applyBorder="1" applyAlignment="1" applyProtection="1">
      <alignment horizontal="right"/>
    </xf>
    <xf numFmtId="9" fontId="22" fillId="6" borderId="1" xfId="3" applyNumberFormat="1" applyFont="1" applyFill="1" applyBorder="1" applyAlignment="1" applyProtection="1">
      <alignment horizontal="center"/>
      <protection locked="0"/>
    </xf>
    <xf numFmtId="0" fontId="1" fillId="2" borderId="27" xfId="3" applyNumberFormat="1" applyBorder="1" applyAlignment="1">
      <alignment horizontal="right"/>
    </xf>
    <xf numFmtId="0" fontId="27" fillId="7" borderId="14" xfId="3" applyNumberFormat="1" applyFont="1" applyFill="1" applyBorder="1" applyAlignment="1" applyProtection="1">
      <alignment horizontal="center"/>
      <protection locked="0"/>
    </xf>
    <xf numFmtId="3" fontId="27" fillId="8" borderId="23" xfId="3" applyNumberFormat="1" applyFont="1" applyFill="1" applyBorder="1" applyAlignment="1" applyProtection="1">
      <alignment horizontal="right"/>
      <protection locked="0"/>
    </xf>
    <xf numFmtId="0" fontId="27" fillId="7" borderId="23" xfId="3" applyNumberFormat="1" applyFont="1" applyFill="1" applyBorder="1" applyAlignment="1" applyProtection="1">
      <alignment horizontal="center"/>
      <protection locked="0"/>
    </xf>
    <xf numFmtId="0" fontId="27" fillId="7" borderId="16" xfId="3" applyNumberFormat="1" applyFont="1" applyFill="1" applyBorder="1" applyAlignment="1" applyProtection="1">
      <alignment horizontal="center"/>
      <protection locked="0"/>
    </xf>
    <xf numFmtId="0" fontId="24" fillId="4" borderId="35" xfId="3" applyNumberFormat="1" applyFont="1" applyFill="1" applyBorder="1" applyAlignment="1">
      <alignment horizontal="center"/>
    </xf>
    <xf numFmtId="0" fontId="9" fillId="4" borderId="35" xfId="3" applyNumberFormat="1" applyFont="1" applyFill="1" applyBorder="1" applyAlignment="1">
      <alignment horizontal="center"/>
    </xf>
    <xf numFmtId="0" fontId="1" fillId="0" borderId="0" xfId="3" applyNumberFormat="1" applyFill="1" applyBorder="1" applyProtection="1"/>
    <xf numFmtId="0" fontId="1" fillId="2" borderId="27" xfId="3" applyNumberFormat="1" applyBorder="1" applyAlignment="1" applyProtection="1">
      <alignment horizontal="center"/>
    </xf>
    <xf numFmtId="0" fontId="1" fillId="2" borderId="27" xfId="3" applyNumberFormat="1" applyBorder="1" applyAlignment="1" applyProtection="1">
      <alignment horizontal="right"/>
    </xf>
    <xf numFmtId="1" fontId="4" fillId="0" borderId="27" xfId="3" applyNumberFormat="1" applyFont="1" applyFill="1" applyBorder="1" applyAlignment="1" applyProtection="1">
      <alignment horizontal="center"/>
    </xf>
    <xf numFmtId="3" fontId="4" fillId="0" borderId="29" xfId="3" applyNumberFormat="1" applyFont="1" applyFill="1" applyBorder="1" applyProtection="1"/>
    <xf numFmtId="3" fontId="4" fillId="0" borderId="27" xfId="3" applyNumberFormat="1" applyFont="1" applyFill="1" applyBorder="1" applyProtection="1"/>
    <xf numFmtId="1" fontId="4" fillId="0" borderId="27" xfId="3" applyNumberFormat="1" applyFont="1" applyFill="1" applyBorder="1" applyProtection="1"/>
    <xf numFmtId="9" fontId="4" fillId="0" borderId="32" xfId="3" applyNumberFormat="1" applyFont="1" applyFill="1" applyBorder="1" applyAlignment="1" applyProtection="1">
      <alignment horizontal="center"/>
    </xf>
    <xf numFmtId="0" fontId="2" fillId="4" borderId="37" xfId="3" applyNumberFormat="1" applyFont="1" applyFill="1" applyBorder="1" applyAlignment="1" applyProtection="1">
      <alignment horizontal="center"/>
    </xf>
    <xf numFmtId="1" fontId="4" fillId="5" borderId="38" xfId="3" applyNumberFormat="1" applyFont="1" applyFill="1" applyBorder="1" applyProtection="1"/>
    <xf numFmtId="1" fontId="2" fillId="4" borderId="39" xfId="3" applyNumberFormat="1" applyFont="1" applyFill="1" applyBorder="1" applyAlignment="1" applyProtection="1">
      <alignment horizontal="center"/>
    </xf>
    <xf numFmtId="1" fontId="4" fillId="5" borderId="9" xfId="3" applyNumberFormat="1" applyFont="1" applyFill="1" applyBorder="1" applyProtection="1"/>
    <xf numFmtId="1" fontId="2" fillId="4" borderId="38" xfId="3" applyNumberFormat="1" applyFont="1" applyFill="1" applyBorder="1" applyAlignment="1" applyProtection="1">
      <alignment horizontal="center"/>
    </xf>
    <xf numFmtId="1" fontId="2" fillId="5" borderId="38" xfId="3" applyNumberFormat="1" applyFont="1" applyFill="1" applyBorder="1" applyAlignment="1" applyProtection="1">
      <alignment horizontal="center"/>
    </xf>
    <xf numFmtId="0" fontId="2" fillId="4" borderId="28" xfId="3" applyNumberFormat="1" applyFont="1" applyFill="1" applyBorder="1" applyAlignment="1" applyProtection="1">
      <alignment horizontal="center"/>
    </xf>
    <xf numFmtId="1" fontId="11" fillId="4" borderId="44" xfId="3" applyNumberFormat="1" applyFont="1" applyFill="1" applyBorder="1" applyAlignment="1" applyProtection="1">
      <alignment horizontal="right"/>
    </xf>
    <xf numFmtId="1" fontId="2" fillId="4" borderId="44" xfId="3" applyNumberFormat="1" applyFont="1" applyFill="1" applyBorder="1" applyAlignment="1" applyProtection="1">
      <alignment horizontal="center"/>
    </xf>
    <xf numFmtId="1" fontId="2" fillId="5" borderId="9" xfId="3" applyNumberFormat="1" applyFont="1" applyFill="1" applyBorder="1" applyAlignment="1" applyProtection="1">
      <alignment horizontal="center"/>
    </xf>
    <xf numFmtId="1" fontId="2" fillId="4" borderId="9" xfId="3" applyNumberFormat="1" applyFont="1" applyFill="1" applyBorder="1" applyAlignment="1" applyProtection="1">
      <alignment horizontal="center"/>
    </xf>
    <xf numFmtId="9" fontId="14" fillId="4" borderId="23" xfId="3" applyNumberFormat="1" applyFont="1" applyFill="1" applyBorder="1" applyAlignment="1" applyProtection="1">
      <alignment horizontal="center"/>
    </xf>
    <xf numFmtId="3" fontId="14" fillId="4" borderId="23" xfId="3" applyNumberFormat="1" applyFont="1" applyFill="1" applyBorder="1" applyProtection="1"/>
    <xf numFmtId="3" fontId="14" fillId="5" borderId="23" xfId="3" applyNumberFormat="1" applyFont="1" applyFill="1" applyBorder="1" applyProtection="1"/>
    <xf numFmtId="3" fontId="14" fillId="3" borderId="23" xfId="3" applyNumberFormat="1" applyFont="1" applyFill="1" applyBorder="1" applyProtection="1"/>
    <xf numFmtId="9" fontId="14" fillId="4" borderId="36" xfId="3" applyNumberFormat="1" applyFont="1" applyFill="1" applyBorder="1" applyAlignment="1" applyProtection="1">
      <alignment horizontal="center"/>
    </xf>
    <xf numFmtId="3" fontId="14" fillId="4" borderId="36" xfId="3" applyNumberFormat="1" applyFont="1" applyFill="1" applyBorder="1" applyProtection="1"/>
    <xf numFmtId="3" fontId="14" fillId="4" borderId="43" xfId="3" applyNumberFormat="1" applyFont="1" applyFill="1" applyBorder="1" applyProtection="1"/>
    <xf numFmtId="3" fontId="14" fillId="5" borderId="43" xfId="3" applyNumberFormat="1" applyFont="1" applyFill="1" applyBorder="1" applyProtection="1"/>
    <xf numFmtId="1" fontId="4" fillId="4" borderId="34" xfId="3" applyNumberFormat="1" applyFont="1" applyFill="1" applyBorder="1" applyAlignment="1" applyProtection="1">
      <alignment horizontal="center"/>
    </xf>
    <xf numFmtId="1" fontId="4" fillId="4" borderId="45" xfId="3" applyNumberFormat="1" applyFont="1" applyFill="1" applyBorder="1" applyProtection="1"/>
    <xf numFmtId="1" fontId="2" fillId="4" borderId="28" xfId="3" applyNumberFormat="1" applyFont="1" applyFill="1" applyBorder="1" applyAlignment="1" applyProtection="1">
      <alignment horizontal="center"/>
    </xf>
    <xf numFmtId="0" fontId="1" fillId="2" borderId="0" xfId="3" applyNumberFormat="1" applyProtection="1"/>
    <xf numFmtId="1" fontId="1" fillId="2" borderId="0" xfId="3" applyNumberFormat="1" applyAlignment="1" applyProtection="1">
      <alignment horizontal="right"/>
    </xf>
    <xf numFmtId="9" fontId="1" fillId="2" borderId="0" xfId="2" applyFont="1" applyFill="1" applyProtection="1"/>
    <xf numFmtId="1" fontId="1" fillId="2" borderId="0" xfId="3" applyNumberFormat="1" applyProtection="1"/>
    <xf numFmtId="0" fontId="1" fillId="0" borderId="0" xfId="4" applyFont="1" applyFill="1" applyBorder="1" applyAlignment="1" applyProtection="1">
      <alignment horizontal="center"/>
    </xf>
    <xf numFmtId="0" fontId="1" fillId="2" borderId="0" xfId="3" applyNumberFormat="1" applyFont="1" applyAlignment="1" applyProtection="1">
      <alignment horizontal="center"/>
    </xf>
    <xf numFmtId="9" fontId="8" fillId="4" borderId="14" xfId="3" applyNumberFormat="1" applyFont="1" applyFill="1" applyBorder="1" applyAlignment="1">
      <alignment horizontal="center"/>
    </xf>
    <xf numFmtId="0" fontId="8" fillId="4" borderId="13" xfId="3" applyNumberFormat="1" applyFont="1" applyFill="1" applyBorder="1" applyAlignment="1">
      <alignment horizontal="center"/>
    </xf>
    <xf numFmtId="0" fontId="1" fillId="2" borderId="0" xfId="3" applyNumberFormat="1" applyAlignment="1" applyProtection="1">
      <alignment horizontal="center"/>
    </xf>
    <xf numFmtId="0" fontId="1" fillId="2" borderId="0" xfId="3" applyNumberFormat="1" applyAlignment="1" applyProtection="1">
      <alignment horizontal="right"/>
    </xf>
    <xf numFmtId="0" fontId="1" fillId="2" borderId="0" xfId="3" quotePrefix="1" applyNumberFormat="1" applyBorder="1" applyProtection="1"/>
    <xf numFmtId="0" fontId="1" fillId="2" borderId="0" xfId="3" applyNumberFormat="1" applyBorder="1" applyProtection="1"/>
    <xf numFmtId="0" fontId="1" fillId="2" borderId="23" xfId="3" applyNumberFormat="1" applyBorder="1" applyAlignment="1" applyProtection="1">
      <alignment horizontal="center"/>
    </xf>
    <xf numFmtId="3" fontId="1" fillId="2" borderId="23" xfId="3" applyNumberFormat="1" applyBorder="1" applyProtection="1"/>
    <xf numFmtId="0" fontId="1" fillId="2" borderId="0" xfId="3" applyNumberFormat="1" applyBorder="1" applyAlignment="1" applyProtection="1">
      <alignment horizontal="right"/>
    </xf>
    <xf numFmtId="3" fontId="1" fillId="2" borderId="23" xfId="3" applyNumberFormat="1" applyBorder="1" applyAlignment="1" applyProtection="1">
      <alignment horizontal="right"/>
    </xf>
    <xf numFmtId="0" fontId="4" fillId="0" borderId="36" xfId="3" applyNumberFormat="1" applyFont="1" applyFill="1" applyBorder="1" applyProtection="1"/>
    <xf numFmtId="49" fontId="10" fillId="0" borderId="27" xfId="3" applyNumberFormat="1" applyFont="1" applyFill="1" applyBorder="1" applyAlignment="1" applyProtection="1">
      <alignment horizontal="center"/>
    </xf>
    <xf numFmtId="0" fontId="4" fillId="0" borderId="27" xfId="3" applyNumberFormat="1" applyFont="1" applyFill="1" applyBorder="1" applyAlignment="1" applyProtection="1">
      <alignment horizontal="center"/>
    </xf>
    <xf numFmtId="1" fontId="10" fillId="0" borderId="29" xfId="3" applyNumberFormat="1" applyFont="1" applyFill="1" applyBorder="1" applyAlignment="1" applyProtection="1">
      <alignment horizontal="center"/>
    </xf>
    <xf numFmtId="3" fontId="10" fillId="0" borderId="29" xfId="3" applyNumberFormat="1" applyFont="1" applyFill="1" applyBorder="1" applyAlignment="1" applyProtection="1">
      <alignment horizontal="center"/>
    </xf>
    <xf numFmtId="3" fontId="4" fillId="0" borderId="27" xfId="3" applyNumberFormat="1" applyFont="1" applyFill="1" applyBorder="1" applyAlignment="1" applyProtection="1">
      <alignment horizontal="center"/>
    </xf>
    <xf numFmtId="3" fontId="10" fillId="0" borderId="27" xfId="3" applyNumberFormat="1" applyFont="1" applyFill="1" applyBorder="1" applyAlignment="1" applyProtection="1">
      <alignment horizontal="right"/>
    </xf>
    <xf numFmtId="1" fontId="1" fillId="0" borderId="36" xfId="3" applyNumberFormat="1" applyFill="1" applyBorder="1" applyAlignment="1" applyProtection="1">
      <alignment horizontal="center"/>
    </xf>
    <xf numFmtId="1" fontId="12" fillId="0" borderId="34" xfId="3" applyNumberFormat="1" applyFont="1" applyFill="1" applyBorder="1" applyAlignment="1" applyProtection="1">
      <alignment horizontal="center"/>
    </xf>
    <xf numFmtId="1" fontId="12" fillId="0" borderId="31" xfId="3" applyNumberFormat="1" applyFont="1" applyFill="1" applyBorder="1" applyAlignment="1" applyProtection="1">
      <alignment horizontal="center"/>
    </xf>
    <xf numFmtId="1" fontId="1" fillId="0" borderId="34" xfId="3" applyNumberFormat="1" applyFill="1" applyBorder="1" applyAlignment="1" applyProtection="1">
      <alignment horizontal="center"/>
    </xf>
    <xf numFmtId="1" fontId="1" fillId="0" borderId="23" xfId="3" applyNumberFormat="1" applyFill="1" applyBorder="1" applyAlignment="1" applyProtection="1">
      <alignment horizontal="center"/>
    </xf>
    <xf numFmtId="0" fontId="4" fillId="4" borderId="40" xfId="3" applyNumberFormat="1" applyFont="1" applyFill="1" applyBorder="1" applyProtection="1"/>
    <xf numFmtId="0" fontId="10" fillId="4" borderId="28" xfId="3" applyNumberFormat="1" applyFont="1" applyFill="1" applyBorder="1" applyAlignment="1" applyProtection="1">
      <alignment horizontal="center"/>
    </xf>
    <xf numFmtId="0" fontId="4" fillId="4" borderId="38" xfId="3" applyNumberFormat="1" applyFont="1" applyFill="1" applyBorder="1" applyAlignment="1" applyProtection="1">
      <alignment horizontal="center"/>
    </xf>
    <xf numFmtId="0" fontId="2" fillId="4" borderId="38" xfId="3" applyNumberFormat="1" applyFont="1" applyFill="1" applyBorder="1" applyAlignment="1" applyProtection="1">
      <alignment horizontal="center"/>
    </xf>
    <xf numFmtId="0" fontId="4" fillId="4" borderId="37" xfId="3" applyNumberFormat="1" applyFont="1" applyFill="1" applyBorder="1" applyAlignment="1" applyProtection="1">
      <alignment horizontal="center"/>
    </xf>
    <xf numFmtId="0" fontId="1" fillId="2" borderId="47" xfId="3" applyNumberFormat="1" applyBorder="1" applyAlignment="1" applyProtection="1">
      <alignment horizontal="center"/>
    </xf>
    <xf numFmtId="0" fontId="1" fillId="2" borderId="48" xfId="3" applyNumberFormat="1" applyBorder="1" applyAlignment="1" applyProtection="1">
      <alignment horizontal="center"/>
    </xf>
    <xf numFmtId="0" fontId="12" fillId="2" borderId="34" xfId="3" quotePrefix="1" applyNumberFormat="1" applyFont="1" applyBorder="1" applyAlignment="1" applyProtection="1">
      <alignment horizontal="center"/>
    </xf>
    <xf numFmtId="0" fontId="4" fillId="4" borderId="41" xfId="3" applyNumberFormat="1" applyFont="1" applyFill="1" applyBorder="1" applyProtection="1"/>
    <xf numFmtId="0" fontId="10" fillId="4" borderId="15" xfId="3" applyNumberFormat="1" applyFont="1" applyFill="1" applyBorder="1" applyAlignment="1" applyProtection="1">
      <alignment horizontal="center"/>
    </xf>
    <xf numFmtId="0" fontId="4" fillId="4" borderId="14" xfId="3" applyNumberFormat="1" applyFont="1" applyFill="1" applyBorder="1" applyAlignment="1" applyProtection="1">
      <alignment horizontal="center"/>
    </xf>
    <xf numFmtId="0" fontId="2" fillId="4" borderId="30" xfId="3" applyNumberFormat="1" applyFont="1" applyFill="1" applyBorder="1" applyAlignment="1" applyProtection="1">
      <alignment horizontal="center"/>
    </xf>
    <xf numFmtId="0" fontId="4" fillId="4" borderId="39" xfId="3" applyNumberFormat="1" applyFont="1" applyFill="1" applyBorder="1" applyAlignment="1" applyProtection="1">
      <alignment horizontal="center"/>
    </xf>
    <xf numFmtId="0" fontId="4" fillId="4" borderId="9" xfId="3" applyNumberFormat="1" applyFont="1" applyFill="1" applyBorder="1" applyAlignment="1" applyProtection="1">
      <alignment horizontal="center"/>
    </xf>
    <xf numFmtId="0" fontId="2" fillId="4" borderId="44" xfId="3" applyNumberFormat="1" applyFont="1" applyFill="1" applyBorder="1" applyAlignment="1" applyProtection="1">
      <alignment horizontal="center"/>
    </xf>
    <xf numFmtId="0" fontId="12" fillId="2" borderId="46" xfId="3" applyNumberFormat="1" applyFont="1" applyBorder="1" applyAlignment="1" applyProtection="1">
      <alignment horizontal="center"/>
    </xf>
    <xf numFmtId="0" fontId="1" fillId="0" borderId="49" xfId="3" applyNumberFormat="1" applyFont="1" applyFill="1" applyBorder="1" applyAlignment="1" applyProtection="1">
      <alignment horizontal="center"/>
    </xf>
    <xf numFmtId="0" fontId="1" fillId="2" borderId="34" xfId="3" applyNumberFormat="1" applyBorder="1" applyAlignment="1" applyProtection="1">
      <alignment horizontal="center"/>
    </xf>
    <xf numFmtId="0" fontId="1" fillId="2" borderId="36" xfId="3" applyNumberFormat="1" applyBorder="1" applyAlignment="1" applyProtection="1">
      <alignment horizontal="center"/>
    </xf>
    <xf numFmtId="0" fontId="12" fillId="2" borderId="16" xfId="3" applyNumberFormat="1" applyFont="1" applyBorder="1" applyAlignment="1" applyProtection="1">
      <alignment horizontal="center"/>
    </xf>
    <xf numFmtId="0" fontId="13" fillId="4" borderId="24" xfId="3" applyNumberFormat="1" applyFont="1" applyFill="1" applyBorder="1" applyProtection="1"/>
    <xf numFmtId="0" fontId="14" fillId="4" borderId="25" xfId="3" applyNumberFormat="1" applyFont="1" applyFill="1" applyBorder="1" applyAlignment="1" applyProtection="1">
      <alignment horizontal="center"/>
    </xf>
    <xf numFmtId="3" fontId="14" fillId="4" borderId="15" xfId="3" applyNumberFormat="1" applyFont="1" applyFill="1" applyBorder="1" applyProtection="1"/>
    <xf numFmtId="0" fontId="14" fillId="4" borderId="36" xfId="3" applyNumberFormat="1" applyFont="1" applyFill="1" applyBorder="1" applyAlignment="1" applyProtection="1">
      <alignment horizontal="center"/>
    </xf>
    <xf numFmtId="3" fontId="15" fillId="2" borderId="36" xfId="3" applyNumberFormat="1" applyFont="1" applyBorder="1" applyAlignment="1" applyProtection="1">
      <alignment horizontal="center"/>
    </xf>
    <xf numFmtId="0" fontId="1" fillId="2" borderId="50" xfId="3" applyNumberFormat="1" applyBorder="1" applyAlignment="1" applyProtection="1">
      <alignment horizontal="center"/>
    </xf>
    <xf numFmtId="1" fontId="1" fillId="2" borderId="40" xfId="3" applyNumberFormat="1" applyBorder="1" applyAlignment="1" applyProtection="1">
      <alignment horizontal="center"/>
    </xf>
    <xf numFmtId="3" fontId="1" fillId="2" borderId="23" xfId="3" applyNumberFormat="1" applyBorder="1" applyAlignment="1" applyProtection="1">
      <alignment horizontal="center"/>
    </xf>
    <xf numFmtId="0" fontId="4" fillId="4" borderId="26" xfId="3" applyNumberFormat="1" applyFont="1" applyFill="1" applyBorder="1" applyAlignment="1" applyProtection="1">
      <alignment horizontal="center"/>
    </xf>
    <xf numFmtId="0" fontId="4" fillId="4" borderId="27" xfId="3" applyNumberFormat="1" applyFont="1" applyFill="1" applyBorder="1" applyAlignment="1" applyProtection="1">
      <alignment horizontal="center"/>
    </xf>
    <xf numFmtId="3" fontId="14" fillId="4" borderId="42" xfId="3" applyNumberFormat="1" applyFont="1" applyFill="1" applyBorder="1" applyProtection="1"/>
    <xf numFmtId="0" fontId="14" fillId="4" borderId="43" xfId="3" applyNumberFormat="1" applyFont="1" applyFill="1" applyBorder="1" applyAlignment="1" applyProtection="1">
      <alignment horizontal="center"/>
    </xf>
    <xf numFmtId="3" fontId="15" fillId="2" borderId="43" xfId="3" applyNumberFormat="1" applyFont="1" applyBorder="1" applyAlignment="1" applyProtection="1">
      <alignment horizontal="center"/>
    </xf>
    <xf numFmtId="0" fontId="1" fillId="2" borderId="51" xfId="3" applyNumberFormat="1" applyBorder="1" applyAlignment="1" applyProtection="1">
      <alignment horizontal="center"/>
    </xf>
    <xf numFmtId="0" fontId="1" fillId="2" borderId="52" xfId="3" applyNumberFormat="1" applyBorder="1" applyAlignment="1" applyProtection="1">
      <alignment horizontal="center"/>
    </xf>
    <xf numFmtId="3" fontId="1" fillId="2" borderId="54" xfId="3" applyNumberFormat="1" applyBorder="1" applyAlignment="1" applyProtection="1">
      <alignment horizontal="center"/>
    </xf>
    <xf numFmtId="0" fontId="14" fillId="4" borderId="28" xfId="3" applyNumberFormat="1" applyFont="1" applyFill="1" applyBorder="1" applyProtection="1"/>
    <xf numFmtId="0" fontId="4" fillId="4" borderId="28" xfId="3" applyNumberFormat="1" applyFont="1" applyFill="1" applyBorder="1" applyAlignment="1" applyProtection="1">
      <alignment horizontal="center"/>
    </xf>
    <xf numFmtId="3" fontId="14" fillId="4" borderId="28" xfId="3" applyNumberFormat="1" applyFont="1" applyFill="1" applyBorder="1" applyProtection="1"/>
    <xf numFmtId="0" fontId="14" fillId="4" borderId="0" xfId="3" applyNumberFormat="1" applyFont="1" applyFill="1" applyBorder="1" applyAlignment="1" applyProtection="1">
      <alignment horizontal="center"/>
    </xf>
    <xf numFmtId="3" fontId="14" fillId="4" borderId="0" xfId="3" applyNumberFormat="1" applyFont="1" applyFill="1" applyBorder="1" applyProtection="1"/>
    <xf numFmtId="3" fontId="14" fillId="5" borderId="0" xfId="3" applyNumberFormat="1" applyFont="1" applyFill="1" applyBorder="1" applyProtection="1"/>
    <xf numFmtId="3" fontId="14" fillId="3" borderId="0" xfId="3" applyNumberFormat="1" applyFont="1" applyFill="1" applyBorder="1" applyProtection="1"/>
    <xf numFmtId="3" fontId="1" fillId="2" borderId="0" xfId="3" applyNumberFormat="1" applyProtection="1"/>
    <xf numFmtId="0" fontId="0" fillId="0" borderId="0" xfId="0" applyAlignment="1">
      <alignment horizontal="left" wrapText="1"/>
    </xf>
    <xf numFmtId="0" fontId="21" fillId="0" borderId="0" xfId="0" applyFont="1" applyAlignment="1">
      <alignment horizontal="center" vertical="top"/>
    </xf>
    <xf numFmtId="0" fontId="21" fillId="0" borderId="0" xfId="0" applyFont="1" applyAlignment="1">
      <alignment horizontal="left" vertical="top"/>
    </xf>
    <xf numFmtId="0" fontId="0" fillId="0" borderId="0" xfId="0" applyAlignment="1">
      <alignment horizontal="center"/>
    </xf>
    <xf numFmtId="0" fontId="0" fillId="0" borderId="0" xfId="0" applyAlignment="1">
      <alignment horizontal="center" vertical="top"/>
    </xf>
    <xf numFmtId="0" fontId="28" fillId="2" borderId="0" xfId="3" quotePrefix="1" applyNumberFormat="1" applyFont="1" applyAlignment="1">
      <alignment horizontal="left" vertical="top"/>
    </xf>
    <xf numFmtId="0" fontId="28" fillId="2" borderId="0" xfId="3" quotePrefix="1" applyNumberFormat="1" applyFont="1"/>
    <xf numFmtId="3" fontId="1" fillId="2" borderId="53" xfId="3" applyNumberFormat="1" applyBorder="1" applyAlignment="1" applyProtection="1">
      <alignment horizontal="center"/>
    </xf>
    <xf numFmtId="3" fontId="27" fillId="8" borderId="23" xfId="3" applyNumberFormat="1" applyFont="1" applyFill="1" applyBorder="1" applyAlignment="1" applyProtection="1">
      <alignment horizontal="center"/>
      <protection locked="0"/>
    </xf>
    <xf numFmtId="0" fontId="30" fillId="0" borderId="0" xfId="0" applyFont="1" applyAlignment="1">
      <alignment horizontal="left" vertical="center" indent="5"/>
    </xf>
    <xf numFmtId="0" fontId="30" fillId="0" borderId="0" xfId="0" applyFont="1" applyAlignment="1">
      <alignment vertical="center"/>
    </xf>
    <xf numFmtId="0" fontId="30" fillId="0" borderId="0" xfId="0" applyFont="1" applyAlignment="1">
      <alignment horizontal="left" vertical="center" indent="10"/>
    </xf>
    <xf numFmtId="1" fontId="8" fillId="4" borderId="44" xfId="3" applyNumberFormat="1" applyFont="1" applyFill="1" applyBorder="1" applyAlignment="1" applyProtection="1">
      <alignment horizontal="right"/>
    </xf>
    <xf numFmtId="0" fontId="1" fillId="2" borderId="33" xfId="3" applyNumberFormat="1" applyBorder="1" applyAlignment="1" applyProtection="1">
      <alignment horizontal="center"/>
    </xf>
    <xf numFmtId="3" fontId="1" fillId="2" borderId="33" xfId="3" applyNumberFormat="1" applyBorder="1" applyProtection="1"/>
    <xf numFmtId="3" fontId="1" fillId="2" borderId="33" xfId="3" applyNumberFormat="1" applyBorder="1" applyAlignment="1" applyProtection="1">
      <alignment horizontal="right"/>
    </xf>
    <xf numFmtId="0" fontId="1" fillId="2" borderId="23" xfId="3" applyNumberFormat="1" applyBorder="1" applyAlignment="1" applyProtection="1">
      <alignment horizontal="center"/>
    </xf>
    <xf numFmtId="0" fontId="1" fillId="2" borderId="23" xfId="3" applyNumberFormat="1" applyBorder="1" applyProtection="1"/>
    <xf numFmtId="164" fontId="1" fillId="2" borderId="23" xfId="3" applyNumberFormat="1" applyBorder="1" applyProtection="1"/>
    <xf numFmtId="0" fontId="10" fillId="7" borderId="13" xfId="3" applyNumberFormat="1" applyFont="1" applyFill="1" applyBorder="1" applyProtection="1">
      <protection locked="0"/>
    </xf>
    <xf numFmtId="0" fontId="10" fillId="7" borderId="23" xfId="3" applyNumberFormat="1" applyFont="1" applyFill="1" applyBorder="1" applyAlignment="1" applyProtection="1">
      <alignment horizontal="center"/>
      <protection locked="0"/>
    </xf>
    <xf numFmtId="1" fontId="10" fillId="7" borderId="14" xfId="3" applyNumberFormat="1" applyFont="1" applyFill="1" applyBorder="1" applyAlignment="1" applyProtection="1">
      <alignment horizontal="center"/>
      <protection locked="0"/>
    </xf>
    <xf numFmtId="3" fontId="27" fillId="7" borderId="23" xfId="3" applyNumberFormat="1" applyFont="1" applyFill="1" applyBorder="1" applyAlignment="1" applyProtection="1">
      <alignment horizontal="right"/>
      <protection locked="0"/>
    </xf>
    <xf numFmtId="3" fontId="27" fillId="7" borderId="23" xfId="3" applyNumberFormat="1" applyFont="1" applyFill="1" applyBorder="1" applyAlignment="1" applyProtection="1">
      <alignment horizontal="center"/>
      <protection locked="0"/>
    </xf>
    <xf numFmtId="3" fontId="1" fillId="2" borderId="36" xfId="3" applyNumberFormat="1" applyBorder="1" applyAlignment="1" applyProtection="1">
      <alignment horizontal="center"/>
    </xf>
    <xf numFmtId="3" fontId="1" fillId="2" borderId="40" xfId="3" applyNumberFormat="1" applyBorder="1" applyAlignment="1" applyProtection="1">
      <alignment horizontal="center"/>
    </xf>
    <xf numFmtId="0" fontId="0" fillId="0" borderId="0" xfId="0" quotePrefix="1" applyFill="1" applyAlignment="1">
      <alignment horizontal="left" vertical="top" wrapText="1"/>
    </xf>
    <xf numFmtId="0" fontId="1" fillId="0" borderId="0" xfId="3" applyNumberFormat="1" applyFont="1" applyFill="1" applyAlignment="1" applyProtection="1">
      <alignment vertical="center" wrapText="1"/>
    </xf>
    <xf numFmtId="0" fontId="1" fillId="0" borderId="0" xfId="3" applyNumberFormat="1" applyFill="1" applyAlignment="1" applyProtection="1">
      <alignment vertical="center" wrapText="1"/>
    </xf>
    <xf numFmtId="9" fontId="22" fillId="7" borderId="1" xfId="3" applyNumberFormat="1" applyFont="1" applyFill="1" applyBorder="1" applyAlignment="1" applyProtection="1">
      <alignment horizontal="center"/>
      <protection locked="0"/>
    </xf>
    <xf numFmtId="0" fontId="33" fillId="2" borderId="0" xfId="3" applyNumberFormat="1" applyFont="1" applyAlignment="1">
      <alignment horizontal="right"/>
    </xf>
    <xf numFmtId="0" fontId="34" fillId="2" borderId="0" xfId="3" applyNumberFormat="1" applyFont="1" applyAlignment="1">
      <alignment horizontal="right"/>
    </xf>
    <xf numFmtId="0" fontId="33" fillId="0" borderId="0" xfId="3" applyNumberFormat="1" applyFont="1" applyFill="1" applyAlignment="1">
      <alignment horizontal="right"/>
    </xf>
    <xf numFmtId="0" fontId="34" fillId="0" borderId="0" xfId="3" applyNumberFormat="1" applyFont="1" applyFill="1" applyAlignment="1">
      <alignment horizontal="right"/>
    </xf>
    <xf numFmtId="0" fontId="0" fillId="0" borderId="0" xfId="0" quotePrefix="1" applyAlignment="1">
      <alignment horizontal="left" wrapText="1"/>
    </xf>
    <xf numFmtId="0" fontId="6" fillId="10" borderId="0" xfId="13" applyFont="1" applyFill="1" applyProtection="1"/>
    <xf numFmtId="0" fontId="6" fillId="10" borderId="0" xfId="13" applyFont="1" applyFill="1" applyBorder="1" applyProtection="1"/>
    <xf numFmtId="0" fontId="6" fillId="10" borderId="0" xfId="13" applyFont="1" applyFill="1" applyAlignment="1" applyProtection="1">
      <alignment horizontal="center"/>
    </xf>
    <xf numFmtId="8" fontId="6" fillId="10" borderId="0" xfId="13" applyNumberFormat="1" applyFont="1" applyFill="1" applyAlignment="1" applyProtection="1">
      <alignment horizontal="center"/>
    </xf>
    <xf numFmtId="3" fontId="6" fillId="10" borderId="0" xfId="13" applyNumberFormat="1" applyFont="1" applyFill="1" applyAlignment="1" applyProtection="1">
      <alignment horizontal="center"/>
    </xf>
    <xf numFmtId="165" fontId="35" fillId="10" borderId="0" xfId="13" applyNumberFormat="1" applyFont="1" applyFill="1" applyBorder="1" applyAlignment="1" applyProtection="1">
      <alignment horizontal="center"/>
    </xf>
    <xf numFmtId="166" fontId="35" fillId="10" borderId="0" xfId="13" applyNumberFormat="1" applyFont="1" applyFill="1" applyBorder="1" applyAlignment="1" applyProtection="1">
      <alignment horizontal="right" indent="1"/>
    </xf>
    <xf numFmtId="0" fontId="36" fillId="10" borderId="0" xfId="13" applyFont="1" applyFill="1" applyAlignment="1" applyProtection="1">
      <alignment horizontal="left"/>
    </xf>
    <xf numFmtId="0" fontId="36" fillId="0" borderId="0" xfId="13" applyFont="1" applyFill="1" applyAlignment="1" applyProtection="1">
      <alignment horizontal="left"/>
    </xf>
    <xf numFmtId="0" fontId="36" fillId="0" borderId="0" xfId="13" applyFont="1" applyFill="1" applyBorder="1" applyAlignment="1" applyProtection="1">
      <alignment horizontal="left"/>
    </xf>
    <xf numFmtId="0" fontId="37" fillId="10" borderId="0" xfId="13" applyFont="1" applyFill="1" applyBorder="1" applyAlignment="1" applyProtection="1">
      <alignment horizontal="center"/>
    </xf>
    <xf numFmtId="0" fontId="6" fillId="10" borderId="0" xfId="13" applyFont="1" applyFill="1" applyAlignment="1" applyProtection="1">
      <alignment horizontal="right" indent="1"/>
    </xf>
    <xf numFmtId="6" fontId="38" fillId="10" borderId="0" xfId="13" applyNumberFormat="1" applyFont="1" applyFill="1" applyBorder="1" applyAlignment="1" applyProtection="1">
      <alignment horizontal="center"/>
    </xf>
    <xf numFmtId="165" fontId="38" fillId="10" borderId="0" xfId="13" applyNumberFormat="1" applyFont="1" applyFill="1" applyBorder="1" applyAlignment="1" applyProtection="1">
      <alignment horizontal="center"/>
    </xf>
    <xf numFmtId="165" fontId="6" fillId="10" borderId="0" xfId="13" applyNumberFormat="1" applyFont="1" applyFill="1" applyBorder="1" applyAlignment="1" applyProtection="1">
      <alignment horizontal="center"/>
    </xf>
    <xf numFmtId="0" fontId="38" fillId="10" borderId="0" xfId="13" applyFont="1" applyFill="1" applyBorder="1" applyAlignment="1" applyProtection="1">
      <alignment horizontal="center"/>
    </xf>
    <xf numFmtId="9" fontId="38" fillId="10" borderId="0" xfId="13" applyNumberFormat="1" applyFont="1" applyFill="1" applyBorder="1" applyAlignment="1" applyProtection="1">
      <alignment horizontal="center"/>
    </xf>
    <xf numFmtId="0" fontId="36" fillId="10" borderId="0" xfId="13" applyFont="1" applyFill="1" applyBorder="1" applyAlignment="1" applyProtection="1">
      <alignment horizontal="left"/>
    </xf>
    <xf numFmtId="0" fontId="38" fillId="10" borderId="0" xfId="13" applyFont="1" applyFill="1" applyProtection="1"/>
    <xf numFmtId="6" fontId="6" fillId="10" borderId="0" xfId="13" applyNumberFormat="1" applyFont="1" applyFill="1" applyBorder="1" applyAlignment="1" applyProtection="1">
      <alignment horizontal="center"/>
    </xf>
    <xf numFmtId="6" fontId="6" fillId="10" borderId="55" xfId="13" applyNumberFormat="1" applyFont="1" applyFill="1" applyBorder="1" applyAlignment="1" applyProtection="1">
      <alignment horizontal="center"/>
    </xf>
    <xf numFmtId="6" fontId="6" fillId="11" borderId="56" xfId="13" applyNumberFormat="1" applyFont="1" applyFill="1" applyBorder="1" applyAlignment="1" applyProtection="1">
      <alignment horizontal="center"/>
    </xf>
    <xf numFmtId="165" fontId="6" fillId="10" borderId="56" xfId="13" applyNumberFormat="1" applyFont="1" applyFill="1" applyBorder="1" applyAlignment="1" applyProtection="1">
      <alignment horizontal="center"/>
      <protection locked="0"/>
    </xf>
    <xf numFmtId="165" fontId="6" fillId="11" borderId="57" xfId="13" applyNumberFormat="1" applyFont="1" applyFill="1" applyBorder="1" applyAlignment="1" applyProtection="1">
      <alignment horizontal="center"/>
    </xf>
    <xf numFmtId="165" fontId="6" fillId="10" borderId="57" xfId="13" applyNumberFormat="1" applyFont="1" applyFill="1" applyBorder="1" applyAlignment="1" applyProtection="1">
      <alignment horizontal="center"/>
      <protection locked="0"/>
    </xf>
    <xf numFmtId="0" fontId="6" fillId="11" borderId="58" xfId="13" applyFont="1" applyFill="1" applyBorder="1" applyAlignment="1" applyProtection="1">
      <alignment horizontal="center"/>
    </xf>
    <xf numFmtId="9" fontId="6" fillId="11" borderId="59" xfId="13" applyNumberFormat="1" applyFont="1" applyFill="1" applyBorder="1" applyAlignment="1" applyProtection="1">
      <alignment horizontal="center"/>
    </xf>
    <xf numFmtId="3" fontId="6" fillId="10" borderId="0" xfId="13" applyNumberFormat="1" applyFont="1" applyFill="1" applyBorder="1" applyAlignment="1" applyProtection="1">
      <alignment horizontal="center"/>
    </xf>
    <xf numFmtId="3" fontId="6" fillId="10" borderId="0" xfId="13" applyNumberFormat="1" applyFont="1" applyFill="1" applyAlignment="1" applyProtection="1">
      <alignment horizontal="right" indent="1"/>
    </xf>
    <xf numFmtId="6" fontId="6" fillId="11" borderId="60" xfId="13" applyNumberFormat="1" applyFont="1" applyFill="1" applyBorder="1" applyAlignment="1" applyProtection="1">
      <alignment horizontal="center"/>
    </xf>
    <xf numFmtId="165" fontId="6" fillId="10" borderId="60" xfId="13" applyNumberFormat="1" applyFont="1" applyFill="1" applyBorder="1" applyAlignment="1" applyProtection="1">
      <alignment horizontal="center"/>
      <protection locked="0"/>
    </xf>
    <xf numFmtId="165" fontId="6" fillId="11" borderId="61" xfId="13" applyNumberFormat="1" applyFont="1" applyFill="1" applyBorder="1" applyAlignment="1" applyProtection="1">
      <alignment horizontal="center"/>
    </xf>
    <xf numFmtId="165" fontId="6" fillId="10" borderId="61" xfId="13" applyNumberFormat="1" applyFont="1" applyFill="1" applyBorder="1" applyAlignment="1" applyProtection="1">
      <alignment horizontal="center"/>
      <protection locked="0"/>
    </xf>
    <xf numFmtId="0" fontId="6" fillId="11" borderId="62" xfId="13" applyFont="1" applyFill="1" applyBorder="1" applyAlignment="1" applyProtection="1">
      <alignment horizontal="center"/>
    </xf>
    <xf numFmtId="9" fontId="6" fillId="11" borderId="63" xfId="13" applyNumberFormat="1" applyFont="1" applyFill="1" applyBorder="1" applyAlignment="1" applyProtection="1">
      <alignment horizontal="center"/>
    </xf>
    <xf numFmtId="9" fontId="6" fillId="10" borderId="0" xfId="13" applyNumberFormat="1" applyFont="1" applyFill="1" applyAlignment="1" applyProtection="1">
      <alignment horizontal="center"/>
    </xf>
    <xf numFmtId="6" fontId="6" fillId="11" borderId="64" xfId="13" applyNumberFormat="1" applyFont="1" applyFill="1" applyBorder="1" applyAlignment="1" applyProtection="1">
      <alignment horizontal="center"/>
    </xf>
    <xf numFmtId="165" fontId="6" fillId="10" borderId="64" xfId="13" applyNumberFormat="1" applyFont="1" applyFill="1" applyBorder="1" applyAlignment="1" applyProtection="1">
      <alignment horizontal="center"/>
      <protection locked="0"/>
    </xf>
    <xf numFmtId="165" fontId="6" fillId="11" borderId="65" xfId="13" applyNumberFormat="1" applyFont="1" applyFill="1" applyBorder="1" applyAlignment="1" applyProtection="1">
      <alignment horizontal="center"/>
    </xf>
    <xf numFmtId="165" fontId="6" fillId="10" borderId="65" xfId="13" applyNumberFormat="1" applyFont="1" applyFill="1" applyBorder="1" applyAlignment="1" applyProtection="1">
      <alignment horizontal="center"/>
      <protection locked="0"/>
    </xf>
    <xf numFmtId="0" fontId="6" fillId="11" borderId="66" xfId="13" applyFont="1" applyFill="1" applyBorder="1" applyAlignment="1" applyProtection="1">
      <alignment horizontal="center"/>
    </xf>
    <xf numFmtId="9" fontId="6" fillId="11" borderId="67" xfId="13" applyNumberFormat="1" applyFont="1" applyFill="1" applyBorder="1" applyAlignment="1" applyProtection="1">
      <alignment horizontal="center"/>
    </xf>
    <xf numFmtId="0" fontId="39" fillId="10" borderId="55" xfId="13" applyFont="1" applyFill="1" applyBorder="1" applyAlignment="1" applyProtection="1">
      <alignment horizontal="center" vertical="top" wrapText="1"/>
    </xf>
    <xf numFmtId="0" fontId="39" fillId="0" borderId="68" xfId="13" applyFont="1" applyFill="1" applyBorder="1" applyAlignment="1" applyProtection="1">
      <alignment horizontal="center" vertical="top" wrapText="1"/>
    </xf>
    <xf numFmtId="0" fontId="39" fillId="10" borderId="68" xfId="13" applyFont="1" applyFill="1" applyBorder="1" applyAlignment="1" applyProtection="1">
      <alignment horizontal="center" vertical="top" wrapText="1"/>
    </xf>
    <xf numFmtId="0" fontId="39" fillId="10" borderId="69" xfId="13" applyFont="1" applyFill="1" applyBorder="1" applyAlignment="1" applyProtection="1">
      <alignment horizontal="center" vertical="top" wrapText="1"/>
    </xf>
    <xf numFmtId="0" fontId="35" fillId="10" borderId="69" xfId="13" applyFont="1" applyFill="1" applyBorder="1" applyAlignment="1" applyProtection="1">
      <alignment horizontal="center" vertical="top" wrapText="1"/>
    </xf>
    <xf numFmtId="0" fontId="35" fillId="10" borderId="70" xfId="13" applyFont="1" applyFill="1" applyBorder="1" applyAlignment="1" applyProtection="1">
      <alignment horizontal="center" vertical="top" wrapText="1"/>
    </xf>
    <xf numFmtId="0" fontId="35" fillId="10" borderId="55" xfId="13" applyFont="1" applyFill="1" applyBorder="1" applyAlignment="1" applyProtection="1">
      <alignment horizontal="center" vertical="top" wrapText="1"/>
    </xf>
    <xf numFmtId="0" fontId="35" fillId="0" borderId="71" xfId="13" applyFont="1" applyFill="1" applyBorder="1" applyAlignment="1" applyProtection="1">
      <alignment horizontal="center" vertical="top" wrapText="1"/>
    </xf>
    <xf numFmtId="0" fontId="35" fillId="10" borderId="71" xfId="13" applyFont="1" applyFill="1" applyBorder="1" applyAlignment="1" applyProtection="1">
      <alignment horizontal="center" vertical="top" wrapText="1"/>
    </xf>
    <xf numFmtId="0" fontId="35" fillId="10" borderId="72" xfId="13" applyFont="1" applyFill="1" applyBorder="1" applyAlignment="1" applyProtection="1">
      <alignment horizontal="center" vertical="top" wrapText="1"/>
    </xf>
    <xf numFmtId="0" fontId="35" fillId="10" borderId="73" xfId="13" applyFont="1" applyFill="1" applyBorder="1" applyAlignment="1" applyProtection="1">
      <alignment horizontal="center" vertical="top" wrapText="1"/>
    </xf>
    <xf numFmtId="0" fontId="35" fillId="10" borderId="55" xfId="13" applyFont="1" applyFill="1" applyBorder="1" applyAlignment="1" applyProtection="1">
      <alignment horizontal="center"/>
    </xf>
    <xf numFmtId="0" fontId="35" fillId="0" borderId="74" xfId="13" applyFont="1" applyFill="1" applyBorder="1" applyAlignment="1" applyProtection="1">
      <alignment horizontal="center"/>
    </xf>
    <xf numFmtId="0" fontId="35" fillId="10" borderId="74" xfId="13" applyFont="1" applyFill="1" applyBorder="1" applyAlignment="1" applyProtection="1">
      <alignment horizontal="center"/>
    </xf>
    <xf numFmtId="0" fontId="35" fillId="10" borderId="75" xfId="13" applyFont="1" applyFill="1" applyBorder="1" applyAlignment="1" applyProtection="1">
      <alignment horizontal="center"/>
    </xf>
    <xf numFmtId="0" fontId="35" fillId="10" borderId="76" xfId="13" applyFont="1" applyFill="1" applyBorder="1" applyAlignment="1" applyProtection="1">
      <alignment horizontal="center"/>
    </xf>
    <xf numFmtId="0" fontId="6" fillId="10" borderId="0" xfId="13" applyFont="1" applyFill="1" applyAlignment="1" applyProtection="1">
      <alignment horizontal="center" vertical="center" wrapText="1"/>
    </xf>
    <xf numFmtId="0" fontId="38" fillId="10" borderId="0" xfId="13" applyFont="1" applyFill="1" applyAlignment="1" applyProtection="1">
      <alignment horizontal="center" vertical="top" wrapText="1"/>
    </xf>
    <xf numFmtId="0" fontId="6" fillId="10" borderId="0" xfId="13" applyFont="1" applyFill="1" applyAlignment="1" applyProtection="1">
      <alignment horizontal="center" vertical="top" wrapText="1"/>
    </xf>
    <xf numFmtId="0" fontId="35" fillId="10" borderId="0" xfId="13" applyFont="1" applyFill="1" applyBorder="1" applyAlignment="1" applyProtection="1">
      <alignment horizontal="center" vertical="top" wrapText="1"/>
    </xf>
    <xf numFmtId="3" fontId="38" fillId="10" borderId="0" xfId="13" applyNumberFormat="1" applyFont="1" applyFill="1" applyProtection="1"/>
    <xf numFmtId="0" fontId="35" fillId="10" borderId="0" xfId="13" applyFont="1" applyFill="1" applyAlignment="1" applyProtection="1">
      <alignment horizontal="center"/>
    </xf>
    <xf numFmtId="3" fontId="6" fillId="11" borderId="23" xfId="13" applyNumberFormat="1" applyFont="1" applyFill="1" applyBorder="1" applyAlignment="1" applyProtection="1">
      <alignment horizontal="center"/>
    </xf>
    <xf numFmtId="0" fontId="35" fillId="10" borderId="0" xfId="13" applyFont="1" applyFill="1" applyBorder="1" applyAlignment="1" applyProtection="1">
      <alignment horizontal="center"/>
    </xf>
    <xf numFmtId="1" fontId="38" fillId="0" borderId="0" xfId="13" applyNumberFormat="1" applyFont="1" applyBorder="1" applyAlignment="1" applyProtection="1">
      <alignment vertical="center"/>
    </xf>
    <xf numFmtId="1" fontId="38" fillId="10" borderId="0" xfId="14" applyNumberFormat="1" applyFont="1" applyFill="1" applyBorder="1" applyAlignment="1" applyProtection="1">
      <alignment horizontal="center" vertical="center"/>
    </xf>
    <xf numFmtId="3" fontId="8" fillId="10" borderId="0" xfId="14" applyFont="1" applyFill="1" applyBorder="1" applyAlignment="1" applyProtection="1">
      <alignment horizontal="right" vertical="center" indent="1"/>
    </xf>
    <xf numFmtId="0" fontId="6" fillId="10" borderId="0" xfId="13" applyFont="1" applyFill="1" applyBorder="1" applyAlignment="1" applyProtection="1">
      <alignment horizontal="center"/>
    </xf>
    <xf numFmtId="165" fontId="35" fillId="11" borderId="23" xfId="13" applyNumberFormat="1" applyFont="1" applyFill="1" applyBorder="1" applyAlignment="1" applyProtection="1">
      <alignment horizontal="center"/>
    </xf>
    <xf numFmtId="6" fontId="35" fillId="11" borderId="23" xfId="13" applyNumberFormat="1" applyFont="1" applyFill="1" applyBorder="1" applyAlignment="1" applyProtection="1">
      <alignment horizontal="center"/>
    </xf>
    <xf numFmtId="3" fontId="35" fillId="11" borderId="23" xfId="13" applyNumberFormat="1" applyFont="1" applyFill="1" applyBorder="1" applyAlignment="1" applyProtection="1">
      <alignment horizontal="center"/>
    </xf>
    <xf numFmtId="3" fontId="6" fillId="11" borderId="57" xfId="13" applyNumberFormat="1" applyFont="1" applyFill="1" applyBorder="1" applyAlignment="1" applyProtection="1">
      <alignment horizontal="center"/>
    </xf>
    <xf numFmtId="165" fontId="6" fillId="11" borderId="77" xfId="13" applyNumberFormat="1" applyFont="1" applyFill="1" applyBorder="1" applyAlignment="1" applyProtection="1">
      <alignment horizontal="center"/>
    </xf>
    <xf numFmtId="166" fontId="6" fillId="7" borderId="65" xfId="13" applyNumberFormat="1" applyFont="1" applyFill="1" applyBorder="1" applyAlignment="1" applyProtection="1">
      <alignment horizontal="center"/>
      <protection locked="0"/>
    </xf>
    <xf numFmtId="6" fontId="6" fillId="11" borderId="57" xfId="13" applyNumberFormat="1" applyFont="1" applyFill="1" applyBorder="1" applyAlignment="1" applyProtection="1">
      <alignment horizontal="center"/>
    </xf>
    <xf numFmtId="6" fontId="6" fillId="11" borderId="78" xfId="13" applyNumberFormat="1" applyFont="1" applyFill="1" applyBorder="1" applyAlignment="1" applyProtection="1">
      <alignment horizontal="center"/>
    </xf>
    <xf numFmtId="6" fontId="6" fillId="10" borderId="57" xfId="13" applyNumberFormat="1" applyFont="1" applyFill="1" applyBorder="1" applyAlignment="1" applyProtection="1">
      <alignment horizontal="center"/>
      <protection locked="0"/>
    </xf>
    <xf numFmtId="167" fontId="6" fillId="11" borderId="57" xfId="13" applyNumberFormat="1" applyFont="1" applyFill="1" applyBorder="1" applyAlignment="1" applyProtection="1">
      <alignment horizontal="center"/>
    </xf>
    <xf numFmtId="168" fontId="6" fillId="10" borderId="57" xfId="13" applyNumberFormat="1" applyFont="1" applyFill="1" applyBorder="1" applyAlignment="1" applyProtection="1">
      <alignment horizontal="center"/>
      <protection locked="0"/>
    </xf>
    <xf numFmtId="3" fontId="6" fillId="10" borderId="57" xfId="13" applyNumberFormat="1" applyFont="1" applyFill="1" applyBorder="1" applyAlignment="1" applyProtection="1">
      <alignment horizontal="center"/>
      <protection locked="0"/>
    </xf>
    <xf numFmtId="0" fontId="6" fillId="10" borderId="57" xfId="13" applyFont="1" applyFill="1" applyBorder="1" applyAlignment="1" applyProtection="1">
      <alignment horizontal="center"/>
      <protection locked="0"/>
    </xf>
    <xf numFmtId="9" fontId="6" fillId="10" borderId="79" xfId="13" applyNumberFormat="1" applyFont="1" applyFill="1" applyBorder="1" applyAlignment="1" applyProtection="1">
      <alignment horizontal="center"/>
      <protection locked="0"/>
    </xf>
    <xf numFmtId="9" fontId="6" fillId="10" borderId="80" xfId="13" applyNumberFormat="1" applyFont="1" applyFill="1" applyBorder="1" applyAlignment="1" applyProtection="1">
      <alignment horizontal="center"/>
      <protection locked="0"/>
    </xf>
    <xf numFmtId="3" fontId="6" fillId="11" borderId="61" xfId="13" applyNumberFormat="1" applyFont="1" applyFill="1" applyBorder="1" applyAlignment="1" applyProtection="1">
      <alignment horizontal="center"/>
    </xf>
    <xf numFmtId="165" fontId="6" fillId="11" borderId="81" xfId="13" applyNumberFormat="1" applyFont="1" applyFill="1" applyBorder="1" applyAlignment="1" applyProtection="1">
      <alignment horizontal="center"/>
    </xf>
    <xf numFmtId="6" fontId="6" fillId="11" borderId="61" xfId="13" applyNumberFormat="1" applyFont="1" applyFill="1" applyBorder="1" applyAlignment="1" applyProtection="1">
      <alignment horizontal="center"/>
    </xf>
    <xf numFmtId="6" fontId="6" fillId="11" borderId="82" xfId="13" applyNumberFormat="1" applyFont="1" applyFill="1" applyBorder="1" applyAlignment="1" applyProtection="1">
      <alignment horizontal="center"/>
    </xf>
    <xf numFmtId="6" fontId="6" fillId="10" borderId="61" xfId="13" applyNumberFormat="1" applyFont="1" applyFill="1" applyBorder="1" applyAlignment="1" applyProtection="1">
      <alignment horizontal="center"/>
      <protection locked="0"/>
    </xf>
    <xf numFmtId="167" fontId="6" fillId="11" borderId="61" xfId="13" applyNumberFormat="1" applyFont="1" applyFill="1" applyBorder="1" applyAlignment="1" applyProtection="1">
      <alignment horizontal="center"/>
    </xf>
    <xf numFmtId="168" fontId="6" fillId="10" borderId="61" xfId="13" applyNumberFormat="1" applyFont="1" applyFill="1" applyBorder="1" applyAlignment="1" applyProtection="1">
      <alignment horizontal="center"/>
      <protection locked="0"/>
    </xf>
    <xf numFmtId="3" fontId="6" fillId="10" borderId="61" xfId="13" applyNumberFormat="1" applyFont="1" applyFill="1" applyBorder="1" applyAlignment="1" applyProtection="1">
      <alignment horizontal="center"/>
      <protection locked="0"/>
    </xf>
    <xf numFmtId="0" fontId="6" fillId="10" borderId="61" xfId="13" applyFont="1" applyFill="1" applyBorder="1" applyAlignment="1" applyProtection="1">
      <alignment horizontal="center"/>
      <protection locked="0"/>
    </xf>
    <xf numFmtId="9" fontId="6" fillId="10" borderId="83" xfId="13" applyNumberFormat="1" applyFont="1" applyFill="1" applyBorder="1" applyAlignment="1" applyProtection="1">
      <alignment horizontal="center"/>
      <protection locked="0"/>
    </xf>
    <xf numFmtId="9" fontId="6" fillId="10" borderId="84" xfId="13" applyNumberFormat="1" applyFont="1" applyFill="1" applyBorder="1" applyAlignment="1" applyProtection="1">
      <alignment horizontal="center"/>
      <protection locked="0"/>
    </xf>
    <xf numFmtId="165" fontId="6" fillId="11" borderId="85" xfId="13" applyNumberFormat="1" applyFont="1" applyFill="1" applyBorder="1" applyAlignment="1" applyProtection="1">
      <alignment horizontal="center"/>
    </xf>
    <xf numFmtId="6" fontId="6" fillId="11" borderId="65" xfId="13" applyNumberFormat="1" applyFont="1" applyFill="1" applyBorder="1" applyAlignment="1" applyProtection="1">
      <alignment horizontal="center"/>
    </xf>
    <xf numFmtId="6" fontId="6" fillId="11" borderId="86" xfId="13" applyNumberFormat="1" applyFont="1" applyFill="1" applyBorder="1" applyAlignment="1" applyProtection="1">
      <alignment horizontal="center"/>
    </xf>
    <xf numFmtId="6" fontId="6" fillId="10" borderId="65" xfId="13" applyNumberFormat="1" applyFont="1" applyFill="1" applyBorder="1" applyAlignment="1" applyProtection="1">
      <alignment horizontal="center"/>
      <protection locked="0"/>
    </xf>
    <xf numFmtId="167" fontId="6" fillId="11" borderId="65" xfId="13" applyNumberFormat="1" applyFont="1" applyFill="1" applyBorder="1" applyAlignment="1" applyProtection="1">
      <alignment horizontal="center"/>
    </xf>
    <xf numFmtId="168" fontId="6" fillId="10" borderId="65" xfId="13" applyNumberFormat="1" applyFont="1" applyFill="1" applyBorder="1" applyAlignment="1" applyProtection="1">
      <alignment horizontal="center"/>
      <protection locked="0"/>
    </xf>
    <xf numFmtId="0" fontId="6" fillId="10" borderId="65" xfId="13" applyFont="1" applyFill="1" applyBorder="1" applyAlignment="1" applyProtection="1">
      <alignment horizontal="center"/>
      <protection locked="0"/>
    </xf>
    <xf numFmtId="9" fontId="6" fillId="10" borderId="87" xfId="13" applyNumberFormat="1" applyFont="1" applyFill="1" applyBorder="1" applyAlignment="1" applyProtection="1">
      <alignment horizontal="center"/>
      <protection locked="0"/>
    </xf>
    <xf numFmtId="9" fontId="6" fillId="10" borderId="88" xfId="13" applyNumberFormat="1" applyFont="1" applyFill="1" applyBorder="1" applyAlignment="1" applyProtection="1">
      <alignment horizontal="center"/>
      <protection locked="0"/>
    </xf>
    <xf numFmtId="0" fontId="6" fillId="10" borderId="0" xfId="13" applyFont="1" applyFill="1" applyBorder="1" applyAlignment="1" applyProtection="1">
      <alignment horizontal="center" vertical="top" wrapText="1"/>
    </xf>
    <xf numFmtId="0" fontId="35" fillId="0" borderId="69" xfId="13" applyFont="1" applyFill="1" applyBorder="1" applyAlignment="1" applyProtection="1">
      <alignment horizontal="center" vertical="top" wrapText="1"/>
    </xf>
    <xf numFmtId="0" fontId="35" fillId="10" borderId="89" xfId="13" applyFont="1" applyFill="1" applyBorder="1" applyAlignment="1" applyProtection="1">
      <alignment horizontal="center" vertical="top" wrapText="1"/>
    </xf>
    <xf numFmtId="0" fontId="35" fillId="10" borderId="90" xfId="13" applyFont="1" applyFill="1" applyBorder="1" applyAlignment="1" applyProtection="1">
      <alignment horizontal="center" vertical="top" wrapText="1"/>
    </xf>
    <xf numFmtId="0" fontId="35" fillId="10" borderId="91" xfId="13" applyFont="1" applyFill="1" applyBorder="1" applyAlignment="1" applyProtection="1">
      <alignment horizontal="center" vertical="top" wrapText="1"/>
    </xf>
    <xf numFmtId="0" fontId="35" fillId="10" borderId="46" xfId="13" applyFont="1" applyFill="1" applyBorder="1" applyAlignment="1" applyProtection="1">
      <alignment horizontal="center" vertical="top" wrapText="1"/>
    </xf>
    <xf numFmtId="0" fontId="35" fillId="0" borderId="72" xfId="13" applyFont="1" applyFill="1" applyBorder="1" applyAlignment="1" applyProtection="1">
      <alignment horizontal="center" vertical="top" wrapText="1"/>
    </xf>
    <xf numFmtId="0" fontId="35" fillId="10" borderId="92" xfId="13" applyFont="1" applyFill="1" applyBorder="1" applyAlignment="1" applyProtection="1">
      <alignment horizontal="center" vertical="top" wrapText="1"/>
    </xf>
    <xf numFmtId="0" fontId="35" fillId="10" borderId="93" xfId="13" applyFont="1" applyFill="1" applyBorder="1" applyAlignment="1" applyProtection="1">
      <alignment horizontal="center" vertical="top" wrapText="1"/>
    </xf>
    <xf numFmtId="0" fontId="35" fillId="10" borderId="94" xfId="13" applyFont="1" applyFill="1" applyBorder="1" applyAlignment="1" applyProtection="1">
      <alignment horizontal="center" vertical="top" wrapText="1"/>
    </xf>
    <xf numFmtId="0" fontId="35" fillId="10" borderId="95" xfId="13" applyFont="1" applyFill="1" applyBorder="1" applyAlignment="1" applyProtection="1">
      <alignment horizontal="center"/>
    </xf>
    <xf numFmtId="1" fontId="35" fillId="10" borderId="75" xfId="13" applyNumberFormat="1" applyFont="1" applyFill="1" applyBorder="1" applyAlignment="1" applyProtection="1">
      <alignment horizontal="center"/>
    </xf>
    <xf numFmtId="1" fontId="35" fillId="10" borderId="96" xfId="13" applyNumberFormat="1" applyFont="1" applyFill="1" applyBorder="1" applyAlignment="1" applyProtection="1">
      <alignment horizontal="center"/>
    </xf>
    <xf numFmtId="0" fontId="35" fillId="10" borderId="97" xfId="13" applyFont="1" applyFill="1" applyBorder="1" applyAlignment="1" applyProtection="1">
      <alignment horizontal="center"/>
    </xf>
    <xf numFmtId="0" fontId="35" fillId="10" borderId="40" xfId="13" applyFont="1" applyFill="1" applyBorder="1" applyAlignment="1" applyProtection="1">
      <alignment horizontal="center"/>
    </xf>
    <xf numFmtId="0" fontId="6" fillId="10" borderId="0" xfId="13" applyNumberFormat="1" applyFont="1" applyFill="1" applyBorder="1" applyAlignment="1" applyProtection="1"/>
    <xf numFmtId="0" fontId="6" fillId="10" borderId="0" xfId="13" applyFont="1" applyFill="1" applyAlignment="1" applyProtection="1"/>
    <xf numFmtId="0" fontId="6" fillId="10" borderId="0" xfId="13" applyFont="1" applyFill="1" applyAlignment="1" applyProtection="1">
      <alignment wrapText="1"/>
    </xf>
    <xf numFmtId="49" fontId="6" fillId="10" borderId="0" xfId="13" applyNumberFormat="1" applyFont="1" applyFill="1" applyAlignment="1" applyProtection="1">
      <alignment horizontal="right" wrapText="1"/>
    </xf>
    <xf numFmtId="49" fontId="6" fillId="10" borderId="0" xfId="13" applyNumberFormat="1" applyFont="1" applyFill="1" applyProtection="1"/>
    <xf numFmtId="49" fontId="6" fillId="10" borderId="0" xfId="15" applyNumberFormat="1" applyFont="1" applyFill="1" applyBorder="1" applyProtection="1"/>
    <xf numFmtId="49" fontId="6" fillId="10" borderId="0" xfId="1" applyNumberFormat="1" applyFont="1" applyFill="1" applyBorder="1" applyProtection="1"/>
    <xf numFmtId="1" fontId="6" fillId="10" borderId="0" xfId="13" applyNumberFormat="1" applyFont="1" applyFill="1" applyAlignment="1" applyProtection="1">
      <alignment wrapText="1"/>
    </xf>
    <xf numFmtId="167" fontId="35" fillId="11" borderId="98" xfId="15" applyNumberFormat="1" applyFont="1" applyFill="1" applyBorder="1" applyAlignment="1" applyProtection="1">
      <alignment horizontal="center"/>
    </xf>
    <xf numFmtId="167" fontId="35" fillId="11" borderId="99" xfId="15" applyNumberFormat="1" applyFont="1" applyFill="1" applyBorder="1" applyAlignment="1" applyProtection="1">
      <alignment horizontal="center"/>
    </xf>
    <xf numFmtId="167" fontId="35" fillId="11" borderId="100" xfId="15" applyNumberFormat="1" applyFont="1" applyFill="1" applyBorder="1" applyAlignment="1" applyProtection="1">
      <alignment horizontal="center"/>
    </xf>
    <xf numFmtId="49" fontId="35" fillId="10" borderId="0" xfId="15" applyNumberFormat="1" applyFont="1" applyFill="1" applyBorder="1" applyAlignment="1" applyProtection="1">
      <alignment horizontal="right"/>
    </xf>
    <xf numFmtId="167" fontId="35" fillId="11" borderId="99" xfId="1" applyNumberFormat="1" applyFont="1" applyFill="1" applyBorder="1" applyAlignment="1" applyProtection="1">
      <alignment horizontal="center"/>
    </xf>
    <xf numFmtId="167" fontId="6" fillId="10" borderId="101" xfId="15" applyNumberFormat="1" applyFont="1" applyFill="1" applyBorder="1" applyAlignment="1" applyProtection="1">
      <alignment horizontal="center"/>
      <protection locked="0"/>
    </xf>
    <xf numFmtId="167" fontId="6" fillId="10" borderId="102" xfId="15" applyNumberFormat="1" applyFont="1" applyFill="1" applyBorder="1" applyAlignment="1" applyProtection="1">
      <alignment horizontal="center"/>
      <protection locked="0"/>
    </xf>
    <xf numFmtId="167" fontId="6" fillId="10" borderId="102" xfId="1" applyNumberFormat="1" applyFont="1" applyFill="1" applyBorder="1" applyAlignment="1" applyProtection="1">
      <alignment horizontal="center"/>
      <protection locked="0"/>
    </xf>
    <xf numFmtId="167" fontId="6" fillId="10" borderId="103" xfId="15" applyNumberFormat="1" applyFont="1" applyFill="1" applyBorder="1" applyAlignment="1" applyProtection="1">
      <alignment horizontal="center"/>
      <protection locked="0"/>
    </xf>
    <xf numFmtId="49" fontId="6" fillId="10" borderId="77" xfId="15" applyNumberFormat="1" applyFont="1" applyFill="1" applyBorder="1" applyAlignment="1" applyProtection="1">
      <alignment horizontal="center" vertical="center"/>
      <protection locked="0"/>
    </xf>
    <xf numFmtId="49" fontId="6" fillId="10" borderId="104" xfId="15" applyNumberFormat="1" applyFont="1" applyFill="1" applyBorder="1" applyAlignment="1" applyProtection="1">
      <alignment horizontal="center" vertical="center"/>
      <protection locked="0"/>
    </xf>
    <xf numFmtId="49" fontId="6" fillId="10" borderId="105" xfId="15" applyNumberFormat="1" applyFont="1" applyFill="1" applyBorder="1" applyAlignment="1" applyProtection="1">
      <alignment horizontal="center" vertical="center"/>
      <protection locked="0"/>
    </xf>
    <xf numFmtId="49" fontId="35" fillId="10" borderId="106" xfId="13" applyNumberFormat="1" applyFont="1" applyFill="1" applyBorder="1" applyAlignment="1" applyProtection="1">
      <alignment horizontal="left" indent="1"/>
    </xf>
    <xf numFmtId="49" fontId="6" fillId="10" borderId="103" xfId="15" applyNumberFormat="1" applyFont="1" applyFill="1" applyBorder="1" applyAlignment="1" applyProtection="1">
      <alignment horizontal="center" vertical="center"/>
      <protection locked="0"/>
    </xf>
    <xf numFmtId="167" fontId="6" fillId="10" borderId="81" xfId="15" applyNumberFormat="1" applyFont="1" applyFill="1" applyBorder="1" applyAlignment="1" applyProtection="1">
      <alignment horizontal="center"/>
      <protection locked="0"/>
    </xf>
    <xf numFmtId="167" fontId="6" fillId="10" borderId="61" xfId="15" applyNumberFormat="1" applyFont="1" applyFill="1" applyBorder="1" applyAlignment="1" applyProtection="1">
      <alignment horizontal="center"/>
      <protection locked="0"/>
    </xf>
    <xf numFmtId="167" fontId="6" fillId="10" borderId="61" xfId="1" applyNumberFormat="1" applyFont="1" applyFill="1" applyBorder="1" applyAlignment="1" applyProtection="1">
      <alignment horizontal="center"/>
      <protection locked="0"/>
    </xf>
    <xf numFmtId="167" fontId="6" fillId="10" borderId="107" xfId="15" applyNumberFormat="1" applyFont="1" applyFill="1" applyBorder="1" applyAlignment="1" applyProtection="1">
      <alignment horizontal="center"/>
      <protection locked="0"/>
    </xf>
    <xf numFmtId="49" fontId="6" fillId="10" borderId="107" xfId="15" applyNumberFormat="1" applyFont="1" applyFill="1" applyBorder="1" applyAlignment="1" applyProtection="1">
      <alignment horizontal="center" vertical="center"/>
      <protection locked="0"/>
    </xf>
    <xf numFmtId="49" fontId="6" fillId="10" borderId="108" xfId="15" applyNumberFormat="1" applyFont="1" applyFill="1" applyBorder="1" applyAlignment="1" applyProtection="1">
      <alignment horizontal="center" vertical="center"/>
      <protection locked="0"/>
    </xf>
    <xf numFmtId="49" fontId="35" fillId="10" borderId="109" xfId="13" applyNumberFormat="1" applyFont="1" applyFill="1" applyBorder="1" applyAlignment="1" applyProtection="1">
      <alignment horizontal="left" indent="1"/>
    </xf>
    <xf numFmtId="167" fontId="6" fillId="10" borderId="110" xfId="15" applyNumberFormat="1" applyFont="1" applyFill="1" applyBorder="1" applyAlignment="1" applyProtection="1">
      <alignment horizontal="center"/>
      <protection locked="0"/>
    </xf>
    <xf numFmtId="167" fontId="6" fillId="10" borderId="111" xfId="15" applyNumberFormat="1" applyFont="1" applyFill="1" applyBorder="1" applyAlignment="1" applyProtection="1">
      <alignment horizontal="center"/>
      <protection locked="0"/>
    </xf>
    <xf numFmtId="167" fontId="6" fillId="10" borderId="111" xfId="1" applyNumberFormat="1" applyFont="1" applyFill="1" applyBorder="1" applyAlignment="1" applyProtection="1">
      <alignment horizontal="center"/>
      <protection locked="0"/>
    </xf>
    <xf numFmtId="167" fontId="6" fillId="10" borderId="112" xfId="15" applyNumberFormat="1" applyFont="1" applyFill="1" applyBorder="1" applyAlignment="1" applyProtection="1">
      <alignment horizontal="center"/>
      <protection locked="0"/>
    </xf>
    <xf numFmtId="49" fontId="6" fillId="10" borderId="112" xfId="15" applyNumberFormat="1" applyFont="1" applyFill="1" applyBorder="1" applyAlignment="1" applyProtection="1">
      <alignment horizontal="center" vertical="center"/>
      <protection locked="0"/>
    </xf>
    <xf numFmtId="49" fontId="6" fillId="10" borderId="113" xfId="15" applyNumberFormat="1" applyFont="1" applyFill="1" applyBorder="1" applyAlignment="1" applyProtection="1">
      <alignment horizontal="center" vertical="center"/>
      <protection locked="0"/>
    </xf>
    <xf numFmtId="49" fontId="35" fillId="10" borderId="114" xfId="13" applyNumberFormat="1" applyFont="1" applyFill="1" applyBorder="1" applyAlignment="1" applyProtection="1">
      <alignment horizontal="left" indent="1"/>
    </xf>
    <xf numFmtId="49" fontId="35" fillId="10" borderId="77" xfId="15" applyNumberFormat="1" applyFont="1" applyFill="1" applyBorder="1" applyAlignment="1" applyProtection="1">
      <alignment horizontal="center" vertical="center"/>
    </xf>
    <xf numFmtId="49" fontId="35" fillId="10" borderId="57" xfId="15" applyNumberFormat="1" applyFont="1" applyFill="1" applyBorder="1" applyAlignment="1" applyProtection="1">
      <alignment horizontal="center" vertical="center"/>
    </xf>
    <xf numFmtId="49" fontId="35" fillId="10" borderId="57" xfId="1" applyNumberFormat="1" applyFont="1" applyFill="1" applyBorder="1" applyAlignment="1" applyProtection="1">
      <alignment horizontal="center" vertical="center"/>
    </xf>
    <xf numFmtId="49" fontId="35" fillId="10" borderId="104" xfId="15" applyNumberFormat="1" applyFont="1" applyFill="1" applyBorder="1" applyAlignment="1" applyProtection="1">
      <alignment horizontal="center" vertical="center"/>
    </xf>
    <xf numFmtId="49" fontId="35" fillId="10" borderId="16" xfId="15" applyNumberFormat="1" applyFont="1" applyFill="1" applyBorder="1" applyAlignment="1" applyProtection="1">
      <alignment horizontal="center" vertical="center"/>
    </xf>
    <xf numFmtId="49" fontId="35" fillId="10" borderId="34" xfId="15" applyNumberFormat="1" applyFont="1" applyFill="1" applyBorder="1" applyAlignment="1" applyProtection="1">
      <alignment horizontal="center"/>
    </xf>
    <xf numFmtId="0" fontId="6" fillId="0" borderId="0" xfId="13" applyAlignment="1" applyProtection="1">
      <alignment horizontal="center"/>
    </xf>
    <xf numFmtId="3" fontId="6" fillId="0" borderId="0" xfId="14" applyFont="1" applyFill="1" applyBorder="1" applyAlignment="1" applyProtection="1">
      <alignment horizontal="right" vertical="center" indent="1"/>
    </xf>
    <xf numFmtId="3" fontId="35" fillId="10" borderId="0" xfId="14" applyFont="1" applyFill="1" applyAlignment="1" applyProtection="1">
      <alignment horizontal="left" vertical="center"/>
    </xf>
    <xf numFmtId="3" fontId="35" fillId="10" borderId="0" xfId="14" applyFont="1" applyFill="1" applyBorder="1" applyAlignment="1" applyProtection="1">
      <alignment horizontal="left" vertical="center"/>
    </xf>
    <xf numFmtId="3" fontId="35" fillId="10" borderId="0" xfId="14" applyFont="1" applyFill="1" applyBorder="1" applyAlignment="1" applyProtection="1">
      <alignment horizontal="center" vertical="center"/>
    </xf>
    <xf numFmtId="3" fontId="35" fillId="10" borderId="0" xfId="14" applyFont="1" applyFill="1" applyBorder="1" applyAlignment="1" applyProtection="1">
      <alignment horizontal="right" vertical="center" indent="2"/>
    </xf>
    <xf numFmtId="0" fontId="6" fillId="0" borderId="0" xfId="13" applyAlignment="1" applyProtection="1"/>
    <xf numFmtId="0" fontId="12" fillId="10" borderId="0" xfId="13" applyFont="1" applyFill="1" applyAlignment="1" applyProtection="1">
      <alignment horizontal="center"/>
    </xf>
    <xf numFmtId="0" fontId="0" fillId="0" borderId="0" xfId="0" applyAlignment="1">
      <alignment vertical="top"/>
    </xf>
    <xf numFmtId="0" fontId="21" fillId="0" borderId="0" xfId="0" applyFont="1"/>
    <xf numFmtId="0" fontId="1" fillId="2" borderId="23" xfId="3" applyNumberFormat="1" applyBorder="1" applyAlignment="1" applyProtection="1">
      <alignment horizontal="center"/>
    </xf>
    <xf numFmtId="0" fontId="0" fillId="0" borderId="0" xfId="0" applyAlignment="1">
      <alignment horizontal="left" vertical="top" wrapText="1"/>
    </xf>
    <xf numFmtId="0" fontId="0" fillId="0" borderId="0" xfId="0" quotePrefix="1" applyAlignment="1">
      <alignment horizontal="left" vertical="top" wrapText="1"/>
    </xf>
    <xf numFmtId="0" fontId="0" fillId="9" borderId="0" xfId="0" quotePrefix="1" applyFill="1" applyAlignment="1">
      <alignment horizontal="left" wrapText="1"/>
    </xf>
    <xf numFmtId="0" fontId="0" fillId="0" borderId="0" xfId="0" applyAlignment="1">
      <alignment horizontal="left" wrapText="1"/>
    </xf>
    <xf numFmtId="0" fontId="21" fillId="0" borderId="0" xfId="0" applyFont="1" applyAlignment="1">
      <alignment horizontal="center" vertical="top" wrapText="1"/>
    </xf>
    <xf numFmtId="0" fontId="0" fillId="0" borderId="0" xfId="0" quotePrefix="1" applyFill="1" applyAlignment="1">
      <alignment horizontal="left" vertical="top" wrapText="1"/>
    </xf>
    <xf numFmtId="0" fontId="30" fillId="0" borderId="0" xfId="0" applyFont="1" applyAlignment="1">
      <alignment horizontal="left" vertical="center" wrapText="1"/>
    </xf>
    <xf numFmtId="0" fontId="31" fillId="0" borderId="0" xfId="0" applyFont="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left" vertical="center"/>
    </xf>
    <xf numFmtId="0" fontId="29" fillId="0" borderId="0" xfId="0" applyFont="1" applyAlignment="1">
      <alignment horizontal="left" vertical="center"/>
    </xf>
    <xf numFmtId="0" fontId="6" fillId="2" borderId="0" xfId="3" applyNumberFormat="1" applyFont="1" applyAlignment="1" applyProtection="1">
      <alignment horizontal="center" wrapText="1"/>
    </xf>
    <xf numFmtId="0" fontId="1" fillId="2" borderId="23" xfId="3" applyNumberFormat="1" applyBorder="1" applyAlignment="1" applyProtection="1">
      <alignment horizontal="center"/>
    </xf>
    <xf numFmtId="0" fontId="6" fillId="2" borderId="0" xfId="3" applyNumberFormat="1" applyFont="1" applyAlignment="1" applyProtection="1">
      <alignment horizontal="right" wrapText="1"/>
    </xf>
    <xf numFmtId="0" fontId="3" fillId="2" borderId="0" xfId="3" applyNumberFormat="1" applyFont="1" applyAlignment="1">
      <alignment horizontal="center"/>
    </xf>
    <xf numFmtId="0" fontId="2" fillId="2" borderId="0" xfId="3" applyNumberFormat="1" applyFont="1" applyAlignment="1">
      <alignment horizontal="center"/>
    </xf>
    <xf numFmtId="0" fontId="1" fillId="0" borderId="0" xfId="3" applyNumberFormat="1" applyFont="1" applyFill="1" applyAlignment="1" applyProtection="1">
      <alignment horizontal="left" vertical="center" wrapText="1"/>
    </xf>
    <xf numFmtId="0" fontId="1" fillId="0" borderId="0" xfId="3" applyNumberFormat="1" applyFill="1" applyAlignment="1" applyProtection="1">
      <alignment horizontal="left" vertical="center" wrapText="1"/>
    </xf>
    <xf numFmtId="0" fontId="7" fillId="6" borderId="1" xfId="3" applyNumberFormat="1" applyFont="1" applyFill="1" applyBorder="1" applyAlignment="1" applyProtection="1">
      <alignment horizontal="left"/>
      <protection locked="0"/>
    </xf>
    <xf numFmtId="0" fontId="7" fillId="0" borderId="1" xfId="3" applyNumberFormat="1" applyFont="1" applyFill="1" applyBorder="1" applyAlignment="1" applyProtection="1">
      <alignment horizontal="left"/>
    </xf>
    <xf numFmtId="0" fontId="42" fillId="0" borderId="0" xfId="13" applyFont="1" applyFill="1" applyAlignment="1" applyProtection="1">
      <alignment horizontal="center"/>
    </xf>
    <xf numFmtId="0" fontId="12" fillId="10" borderId="29" xfId="13" applyFont="1" applyFill="1" applyBorder="1" applyAlignment="1" applyProtection="1">
      <alignment horizontal="center"/>
    </xf>
    <xf numFmtId="3" fontId="6" fillId="0" borderId="36" xfId="14" applyFont="1" applyFill="1" applyBorder="1" applyAlignment="1" applyProtection="1">
      <alignment horizontal="center" vertical="center"/>
      <protection locked="0"/>
    </xf>
    <xf numFmtId="0" fontId="6" fillId="0" borderId="27" xfId="13" applyFont="1" applyFill="1" applyBorder="1" applyAlignment="1" applyProtection="1">
      <alignment vertical="center"/>
      <protection locked="0"/>
    </xf>
    <xf numFmtId="0" fontId="6" fillId="0" borderId="43" xfId="13" applyFill="1" applyBorder="1" applyAlignment="1" applyProtection="1">
      <alignment vertical="center"/>
      <protection locked="0"/>
    </xf>
    <xf numFmtId="0" fontId="6" fillId="10" borderId="29" xfId="13" applyNumberFormat="1" applyFont="1" applyFill="1" applyBorder="1" applyAlignment="1" applyProtection="1">
      <protection locked="0"/>
    </xf>
    <xf numFmtId="49" fontId="35" fillId="10" borderId="88" xfId="15" applyNumberFormat="1" applyFont="1" applyFill="1" applyBorder="1" applyAlignment="1" applyProtection="1">
      <alignment horizontal="center" wrapText="1"/>
    </xf>
    <xf numFmtId="0" fontId="35" fillId="10" borderId="116" xfId="13" applyFont="1" applyFill="1" applyBorder="1" applyAlignment="1" applyProtection="1">
      <alignment horizontal="center" wrapText="1"/>
    </xf>
    <xf numFmtId="0" fontId="35" fillId="10" borderId="115" xfId="13" applyFont="1" applyFill="1" applyBorder="1" applyAlignment="1" applyProtection="1">
      <alignment horizontal="center" wrapText="1"/>
    </xf>
    <xf numFmtId="49" fontId="35" fillId="10" borderId="34" xfId="15" applyNumberFormat="1" applyFont="1" applyFill="1" applyBorder="1" applyAlignment="1" applyProtection="1">
      <alignment horizontal="center" vertical="center" wrapText="1"/>
    </xf>
    <xf numFmtId="0" fontId="6" fillId="10" borderId="16" xfId="13" applyFont="1" applyFill="1" applyBorder="1" applyAlignment="1" applyProtection="1">
      <alignment horizontal="center" wrapText="1"/>
    </xf>
    <xf numFmtId="0" fontId="35" fillId="10" borderId="88" xfId="13" applyFont="1" applyFill="1" applyBorder="1" applyAlignment="1" applyProtection="1">
      <alignment horizontal="center" wrapText="1"/>
    </xf>
    <xf numFmtId="0" fontId="6" fillId="10" borderId="115" xfId="13" applyFont="1" applyFill="1" applyBorder="1" applyAlignment="1" applyProtection="1">
      <alignment horizontal="center" wrapText="1"/>
    </xf>
    <xf numFmtId="49" fontId="35" fillId="10" borderId="36" xfId="13" applyNumberFormat="1" applyFont="1" applyFill="1" applyBorder="1" applyAlignment="1" applyProtection="1">
      <alignment horizontal="right" indent="2"/>
    </xf>
    <xf numFmtId="0" fontId="6" fillId="10" borderId="27" xfId="13" applyFont="1" applyFill="1" applyBorder="1" applyAlignment="1" applyProtection="1">
      <alignment horizontal="right" indent="2"/>
    </xf>
    <xf numFmtId="0" fontId="6" fillId="10" borderId="43" xfId="13" applyFont="1" applyFill="1" applyBorder="1" applyAlignment="1" applyProtection="1">
      <alignment horizontal="right" indent="2"/>
    </xf>
    <xf numFmtId="0" fontId="35" fillId="10" borderId="0" xfId="13" applyFont="1" applyFill="1" applyBorder="1" applyAlignment="1" applyProtection="1">
      <alignment horizontal="center" vertical="top" wrapText="1"/>
    </xf>
    <xf numFmtId="0" fontId="6" fillId="10" borderId="0" xfId="13" applyFill="1" applyBorder="1" applyAlignment="1">
      <alignment horizontal="center" wrapText="1"/>
    </xf>
    <xf numFmtId="0" fontId="37" fillId="12" borderId="0" xfId="13" applyFont="1" applyFill="1" applyBorder="1" applyAlignment="1" applyProtection="1">
      <alignment horizontal="center"/>
    </xf>
    <xf numFmtId="1" fontId="6" fillId="0" borderId="36" xfId="14" applyNumberFormat="1" applyFont="1" applyFill="1" applyBorder="1" applyAlignment="1" applyProtection="1">
      <alignment horizontal="left" vertical="center"/>
      <protection locked="0"/>
    </xf>
    <xf numFmtId="1" fontId="6" fillId="0" borderId="43" xfId="14" applyNumberFormat="1" applyFont="1" applyFill="1" applyBorder="1" applyAlignment="1" applyProtection="1">
      <alignment horizontal="left" vertical="center"/>
      <protection locked="0"/>
    </xf>
    <xf numFmtId="1" fontId="6" fillId="0" borderId="36" xfId="14" applyNumberFormat="1" applyFont="1" applyFill="1" applyBorder="1" applyAlignment="1" applyProtection="1">
      <alignment horizontal="center" vertical="center"/>
      <protection locked="0"/>
    </xf>
    <xf numFmtId="1" fontId="6" fillId="0" borderId="43" xfId="13" applyNumberFormat="1" applyFont="1" applyFill="1" applyBorder="1" applyAlignment="1" applyProtection="1">
      <alignment vertical="center"/>
      <protection locked="0"/>
    </xf>
    <xf numFmtId="49" fontId="6" fillId="10" borderId="0" xfId="13" applyNumberFormat="1" applyFont="1" applyFill="1" applyAlignment="1" applyProtection="1">
      <alignment horizontal="right" wrapText="1"/>
    </xf>
    <xf numFmtId="0" fontId="6" fillId="10" borderId="0" xfId="13" applyFont="1" applyFill="1" applyAlignment="1" applyProtection="1">
      <alignment wrapText="1"/>
    </xf>
    <xf numFmtId="0" fontId="6" fillId="10" borderId="0" xfId="13" applyFont="1" applyFill="1" applyAlignment="1" applyProtection="1"/>
  </cellXfs>
  <cellStyles count="27">
    <cellStyle name="Comma" xfId="1" builtinId="3"/>
    <cellStyle name="Comma 2" xfId="5"/>
    <cellStyle name="Currency 2" xfId="6"/>
    <cellStyle name="Currency 3" xfId="7"/>
    <cellStyle name="Normal" xfId="0" builtinId="0"/>
    <cellStyle name="Normal 2" xfId="8"/>
    <cellStyle name="Normal 2 2" xfId="16"/>
    <cellStyle name="Normal 2 2 2" xfId="17"/>
    <cellStyle name="Normal 2 3" xfId="18"/>
    <cellStyle name="Normal 3" xfId="9"/>
    <cellStyle name="Normal 3 2" xfId="10"/>
    <cellStyle name="Normal 4" xfId="3"/>
    <cellStyle name="Normal 4 2" xfId="19"/>
    <cellStyle name="Normal 4 2 2" xfId="20"/>
    <cellStyle name="Normal 5" xfId="13"/>
    <cellStyle name="Normal 5 2" xfId="21"/>
    <cellStyle name="Normal 6" xfId="22"/>
    <cellStyle name="Normal 6 2" xfId="23"/>
    <cellStyle name="Normal 7" xfId="24"/>
    <cellStyle name="Normal 8" xfId="25"/>
    <cellStyle name="Normal_MAS_K_TEMPDistrib_BW_11-8'5" xfId="14"/>
    <cellStyle name="Normal_Max Allowable Rent Calculation" xfId="4"/>
    <cellStyle name="Normal_np-05-022" xfId="15"/>
    <cellStyle name="Percent" xfId="2" builtinId="5"/>
    <cellStyle name="Percent 2" xfId="11"/>
    <cellStyle name="Percent 2 2" xfId="26"/>
    <cellStyle name="Percent 3" xfId="12"/>
  </cellStyles>
  <dxfs count="7">
    <dxf>
      <fill>
        <patternFill>
          <bgColor rgb="FF92D050"/>
        </patternFill>
      </fill>
    </dxf>
    <dxf>
      <fill>
        <patternFill>
          <bgColor rgb="FFFF5050"/>
        </patternFill>
      </fill>
    </dxf>
    <dxf>
      <fill>
        <patternFill>
          <bgColor rgb="FFFF5050"/>
        </patternFill>
      </fill>
    </dxf>
    <dxf>
      <fill>
        <patternFill>
          <bgColor rgb="FF92D050"/>
        </patternFill>
      </fill>
    </dxf>
    <dxf>
      <fill>
        <patternFill>
          <bgColor rgb="FFFF5050"/>
        </patternFill>
      </fill>
    </dxf>
    <dxf>
      <fill>
        <patternFill>
          <bgColor rgb="FFFF5050"/>
        </patternFill>
      </fill>
    </dxf>
    <dxf>
      <fill>
        <patternFill>
          <bgColor rgb="FF92D050"/>
        </patternFill>
      </fill>
    </dxf>
  </dxfs>
  <tableStyles count="0" defaultTableStyle="TableStyleMedium2" defaultPivotStyle="PivotStyleLight16"/>
  <colors>
    <mruColors>
      <color rgb="FFFFFF99"/>
      <color rgb="FFFF5050"/>
      <color rgb="FF0000FF"/>
      <color rgb="FF0A0AD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28575</xdr:colOff>
      <xdr:row>83</xdr:row>
      <xdr:rowOff>66675</xdr:rowOff>
    </xdr:from>
    <xdr:ext cx="76200" cy="200025"/>
    <xdr:sp macro="" textlink="">
      <xdr:nvSpPr>
        <xdr:cNvPr id="2" name="Text Box 81"/>
        <xdr:cNvSpPr txBox="1">
          <a:spLocks noChangeArrowheads="1"/>
        </xdr:cNvSpPr>
      </xdr:nvSpPr>
      <xdr:spPr bwMode="auto">
        <a:xfrm>
          <a:off x="1247775" y="13506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0</xdr:row>
      <xdr:rowOff>0</xdr:rowOff>
    </xdr:from>
    <xdr:to>
      <xdr:col>7</xdr:col>
      <xdr:colOff>685799</xdr:colOff>
      <xdr:row>2</xdr:row>
      <xdr:rowOff>190500</xdr:rowOff>
    </xdr:to>
    <xdr:grpSp>
      <xdr:nvGrpSpPr>
        <xdr:cNvPr id="9" name="Group 8"/>
        <xdr:cNvGrpSpPr/>
      </xdr:nvGrpSpPr>
      <xdr:grpSpPr>
        <a:xfrm>
          <a:off x="0" y="0"/>
          <a:ext cx="7871882" cy="613833"/>
          <a:chOff x="0" y="63499"/>
          <a:chExt cx="8887091" cy="691363"/>
        </a:xfrm>
      </xdr:grpSpPr>
      <xdr:pic>
        <xdr:nvPicPr>
          <xdr:cNvPr id="10" name="Picture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667"/>
            <a:ext cx="1651000" cy="633150"/>
          </a:xfrm>
          <a:prstGeom prst="rect">
            <a:avLst/>
          </a:prstGeom>
        </xdr:spPr>
      </xdr:pic>
      <xdr:pic>
        <xdr:nvPicPr>
          <xdr:cNvPr id="11" name="Picture 1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99236" y="63499"/>
            <a:ext cx="887855" cy="691363"/>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ATE%20Portfolio\-%20DECD\2014-2015\Rent%20Analysis%202015-\-%20Rent%20Analysis2%20Templat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XCEL\TECH\HTCC\2007%20Materials\HTCC-APPL%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 Roll"/>
      <sheetName val="5yr History Public"/>
      <sheetName val="5yr History Private"/>
      <sheetName val="Input"/>
      <sheetName val="Cashflow"/>
      <sheetName val="Summary Master"/>
      <sheetName val="Current RR"/>
      <sheetName val="Working RR"/>
      <sheetName val="Amortization"/>
      <sheetName val="Prepay Calc"/>
      <sheetName val="Cap Rate"/>
      <sheetName val="Property Valuation"/>
      <sheetName val="Module1"/>
      <sheetName val="Private Download"/>
      <sheetName val="SHP Download"/>
      <sheetName val="Sheet1"/>
      <sheetName val="Not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_Intro_Contents"/>
      <sheetName val="Ap. Sect. A-I"/>
      <sheetName val="Ap. Sect. J-K"/>
      <sheetName val="Chklist"/>
      <sheetName val="Attach'mts"/>
      <sheetName val="Cost Brkdwn"/>
      <sheetName val="Ranking"/>
      <sheetName val="Schedules"/>
      <sheetName val="Procedures-Statutes-Income Lim"/>
      <sheetName val="Cert Completion"/>
      <sheetName val="Sheet18"/>
      <sheetName val="Sheet19"/>
      <sheetName val="Sheet20"/>
      <sheetName val="Sheet21"/>
      <sheetName val="Sheet22"/>
      <sheetName val="Module1"/>
      <sheetName val="Sheet24"/>
      <sheetName val="Module2"/>
      <sheetName val="Drop Downs"/>
    </sheetNames>
    <sheetDataSet>
      <sheetData sheetId="0" refreshError="1"/>
      <sheetData sheetId="1" refreshError="1">
        <row r="225">
          <cell r="V225">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42"/>
  <sheetViews>
    <sheetView showGridLines="0" zoomScaleNormal="100" workbookViewId="0">
      <selection activeCell="A38" sqref="A38"/>
    </sheetView>
  </sheetViews>
  <sheetFormatPr defaultRowHeight="15"/>
  <cols>
    <col min="1" max="1" width="3" customWidth="1"/>
    <col min="2" max="2" width="10.85546875" customWidth="1"/>
    <col min="7" max="7" width="15.140625" customWidth="1"/>
    <col min="8" max="8" width="24.42578125" customWidth="1"/>
  </cols>
  <sheetData>
    <row r="1" spans="1:8" ht="26.25" customHeight="1">
      <c r="A1" s="400" t="s">
        <v>84</v>
      </c>
      <c r="B1" s="400"/>
      <c r="C1" s="400"/>
      <c r="D1" s="400"/>
      <c r="E1" s="400"/>
      <c r="F1" s="400"/>
      <c r="G1" s="400"/>
      <c r="H1" s="400"/>
    </row>
    <row r="2" spans="1:8" ht="21" customHeight="1">
      <c r="A2" s="190" t="s">
        <v>79</v>
      </c>
      <c r="B2" s="189"/>
      <c r="C2" s="71"/>
      <c r="D2" s="71"/>
      <c r="E2" s="71"/>
      <c r="F2" s="71"/>
      <c r="G2" s="71"/>
      <c r="H2" s="71"/>
    </row>
    <row r="3" spans="1:8" ht="64.5" customHeight="1">
      <c r="A3" s="399" t="s">
        <v>185</v>
      </c>
      <c r="B3" s="399"/>
      <c r="C3" s="399"/>
      <c r="D3" s="399"/>
      <c r="E3" s="399"/>
      <c r="F3" s="399"/>
      <c r="G3" s="399"/>
      <c r="H3" s="399"/>
    </row>
    <row r="4" spans="1:8" ht="18" customHeight="1">
      <c r="A4" s="188"/>
      <c r="B4" s="188"/>
      <c r="C4" s="188"/>
      <c r="D4" s="188"/>
      <c r="E4" s="188"/>
      <c r="F4" s="188"/>
      <c r="G4" s="188"/>
      <c r="H4" s="188"/>
    </row>
    <row r="5" spans="1:8">
      <c r="A5" t="s">
        <v>114</v>
      </c>
    </row>
    <row r="6" spans="1:8">
      <c r="B6" t="s">
        <v>60</v>
      </c>
    </row>
    <row r="7" spans="1:8">
      <c r="B7" t="s">
        <v>115</v>
      </c>
    </row>
    <row r="8" spans="1:8">
      <c r="B8" t="s">
        <v>116</v>
      </c>
    </row>
    <row r="9" spans="1:8">
      <c r="B9" t="s">
        <v>61</v>
      </c>
    </row>
    <row r="10" spans="1:8">
      <c r="B10" t="s">
        <v>65</v>
      </c>
    </row>
    <row r="11" spans="1:8">
      <c r="B11" t="s">
        <v>262</v>
      </c>
    </row>
    <row r="12" spans="1:8">
      <c r="B12" t="s">
        <v>263</v>
      </c>
    </row>
    <row r="13" spans="1:8">
      <c r="A13" t="s">
        <v>123</v>
      </c>
    </row>
    <row r="14" spans="1:8">
      <c r="A14" s="191" t="s">
        <v>124</v>
      </c>
      <c r="B14" t="s">
        <v>117</v>
      </c>
    </row>
    <row r="15" spans="1:8">
      <c r="A15" s="191" t="s">
        <v>125</v>
      </c>
      <c r="B15" t="s">
        <v>66</v>
      </c>
    </row>
    <row r="16" spans="1:8">
      <c r="A16" s="191" t="s">
        <v>126</v>
      </c>
      <c r="B16" t="s">
        <v>67</v>
      </c>
    </row>
    <row r="17" spans="1:8">
      <c r="A17" s="191" t="s">
        <v>127</v>
      </c>
      <c r="B17" t="s">
        <v>164</v>
      </c>
    </row>
    <row r="18" spans="1:8">
      <c r="A18" s="191" t="s">
        <v>128</v>
      </c>
      <c r="B18" t="s">
        <v>165</v>
      </c>
    </row>
    <row r="19" spans="1:8">
      <c r="A19" s="191" t="s">
        <v>129</v>
      </c>
      <c r="B19" t="s">
        <v>137</v>
      </c>
    </row>
    <row r="20" spans="1:8">
      <c r="A20" s="191" t="s">
        <v>130</v>
      </c>
      <c r="B20" t="s">
        <v>113</v>
      </c>
    </row>
    <row r="21" spans="1:8" ht="30" customHeight="1">
      <c r="A21" s="192" t="s">
        <v>131</v>
      </c>
      <c r="B21" s="396" t="s">
        <v>166</v>
      </c>
      <c r="C21" s="396"/>
      <c r="D21" s="396"/>
      <c r="E21" s="396"/>
      <c r="F21" s="396"/>
      <c r="G21" s="396"/>
      <c r="H21" s="396"/>
    </row>
    <row r="22" spans="1:8">
      <c r="A22" s="191" t="s">
        <v>132</v>
      </c>
      <c r="B22" t="s">
        <v>77</v>
      </c>
    </row>
    <row r="23" spans="1:8">
      <c r="A23" s="191" t="s">
        <v>133</v>
      </c>
      <c r="B23" t="s">
        <v>118</v>
      </c>
    </row>
    <row r="24" spans="1:8">
      <c r="A24" s="191" t="s">
        <v>134</v>
      </c>
      <c r="B24" t="s">
        <v>271</v>
      </c>
    </row>
    <row r="25" spans="1:8" ht="45.75" customHeight="1">
      <c r="A25" s="398" t="s">
        <v>167</v>
      </c>
      <c r="B25" s="398"/>
      <c r="C25" s="398"/>
      <c r="D25" s="398"/>
      <c r="E25" s="398"/>
      <c r="F25" s="398"/>
      <c r="G25" s="398"/>
      <c r="H25" s="398"/>
    </row>
    <row r="26" spans="1:8" ht="63" customHeight="1">
      <c r="A26" s="214" t="s">
        <v>157</v>
      </c>
      <c r="B26" s="401" t="s">
        <v>181</v>
      </c>
      <c r="C26" s="401"/>
      <c r="D26" s="401"/>
      <c r="E26" s="401"/>
      <c r="F26" s="401"/>
      <c r="G26" s="401"/>
      <c r="H26" s="401"/>
    </row>
    <row r="27" spans="1:8" ht="95.25" customHeight="1">
      <c r="A27" s="393" t="s">
        <v>264</v>
      </c>
      <c r="B27" s="397" t="s">
        <v>265</v>
      </c>
      <c r="C27" s="397"/>
      <c r="D27" s="397"/>
      <c r="E27" s="397"/>
      <c r="F27" s="397"/>
      <c r="G27" s="397"/>
      <c r="H27" s="397"/>
    </row>
    <row r="28" spans="1:8" ht="14.25" customHeight="1">
      <c r="B28" s="222"/>
      <c r="C28" s="222"/>
      <c r="D28" s="222"/>
      <c r="E28" s="222"/>
      <c r="F28" s="222"/>
      <c r="G28" s="222"/>
      <c r="H28" s="222"/>
    </row>
    <row r="29" spans="1:8">
      <c r="A29" s="72" t="s">
        <v>78</v>
      </c>
    </row>
    <row r="30" spans="1:8">
      <c r="B30" t="s">
        <v>80</v>
      </c>
    </row>
    <row r="31" spans="1:8" ht="6.75" customHeight="1"/>
    <row r="32" spans="1:8" ht="11.25" customHeight="1">
      <c r="A32" t="s">
        <v>135</v>
      </c>
    </row>
    <row r="33" spans="1:8">
      <c r="A33" t="s">
        <v>127</v>
      </c>
      <c r="C33" t="s">
        <v>81</v>
      </c>
    </row>
    <row r="34" spans="1:8">
      <c r="A34" t="s">
        <v>136</v>
      </c>
      <c r="C34" t="s">
        <v>82</v>
      </c>
    </row>
    <row r="35" spans="1:8">
      <c r="A35" t="s">
        <v>136</v>
      </c>
      <c r="B35" t="s">
        <v>83</v>
      </c>
      <c r="C35" t="s">
        <v>121</v>
      </c>
    </row>
    <row r="36" spans="1:8">
      <c r="A36" t="s">
        <v>129</v>
      </c>
      <c r="C36" t="s">
        <v>122</v>
      </c>
    </row>
    <row r="38" spans="1:8">
      <c r="A38" s="394" t="s">
        <v>266</v>
      </c>
    </row>
    <row r="39" spans="1:8" ht="27.75" customHeight="1">
      <c r="B39" s="396" t="s">
        <v>269</v>
      </c>
      <c r="C39" s="396"/>
      <c r="D39" s="396"/>
      <c r="E39" s="396"/>
      <c r="F39" s="396"/>
      <c r="G39" s="396"/>
      <c r="H39" s="396"/>
    </row>
    <row r="40" spans="1:8" ht="31.5" customHeight="1">
      <c r="B40" s="397" t="s">
        <v>267</v>
      </c>
      <c r="C40" s="396"/>
      <c r="D40" s="396"/>
      <c r="E40" s="396"/>
      <c r="F40" s="396"/>
      <c r="G40" s="396"/>
      <c r="H40" s="396"/>
    </row>
    <row r="41" spans="1:8" ht="30.75" customHeight="1">
      <c r="B41" s="397" t="s">
        <v>270</v>
      </c>
      <c r="C41" s="397"/>
      <c r="D41" s="397"/>
      <c r="E41" s="397"/>
      <c r="F41" s="397"/>
      <c r="G41" s="397"/>
      <c r="H41" s="397"/>
    </row>
    <row r="42" spans="1:8" ht="35.25" customHeight="1">
      <c r="B42" s="397" t="s">
        <v>268</v>
      </c>
      <c r="C42" s="396"/>
      <c r="D42" s="396"/>
      <c r="E42" s="396"/>
      <c r="F42" s="396"/>
      <c r="G42" s="396"/>
      <c r="H42" s="396"/>
    </row>
  </sheetData>
  <sheetProtection password="CE99" sheet="1" objects="1" scenarios="1"/>
  <mergeCells count="10">
    <mergeCell ref="A25:H25"/>
    <mergeCell ref="A3:H3"/>
    <mergeCell ref="A1:H1"/>
    <mergeCell ref="B21:H21"/>
    <mergeCell ref="B26:H26"/>
    <mergeCell ref="B39:H39"/>
    <mergeCell ref="B40:H40"/>
    <mergeCell ref="B41:H41"/>
    <mergeCell ref="B42:H42"/>
    <mergeCell ref="B27:H27"/>
  </mergeCells>
  <pageMargins left="0.7" right="0.7" top="0.75" bottom="0.75" header="0.3" footer="0.3"/>
  <pageSetup orientation="portrait" r:id="rId1"/>
  <rowBreaks count="1" manualBreakCount="1">
    <brk id="2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1"/>
  <sheetViews>
    <sheetView zoomScaleNormal="100" workbookViewId="0">
      <selection activeCell="M8" sqref="M8"/>
    </sheetView>
  </sheetViews>
  <sheetFormatPr defaultRowHeight="15"/>
  <cols>
    <col min="1" max="1" width="3.85546875" customWidth="1"/>
    <col min="2" max="2" width="4.85546875" customWidth="1"/>
    <col min="3" max="3" width="8.140625" customWidth="1"/>
  </cols>
  <sheetData>
    <row r="1" spans="1:11" ht="33.75" customHeight="1">
      <c r="A1" s="404" t="s">
        <v>142</v>
      </c>
      <c r="B1" s="404"/>
      <c r="C1" s="404"/>
      <c r="D1" s="404"/>
      <c r="E1" s="404"/>
      <c r="F1" s="404"/>
      <c r="G1" s="404"/>
      <c r="H1" s="404"/>
      <c r="I1" s="404"/>
      <c r="J1" s="404"/>
      <c r="K1" s="404"/>
    </row>
    <row r="2" spans="1:11" ht="33.75" customHeight="1">
      <c r="B2" s="402" t="s">
        <v>143</v>
      </c>
      <c r="C2" s="402"/>
      <c r="D2" s="402"/>
      <c r="E2" s="402"/>
      <c r="F2" s="402"/>
      <c r="G2" s="402"/>
      <c r="H2" s="402"/>
      <c r="I2" s="402"/>
      <c r="J2" s="402"/>
      <c r="K2" s="402"/>
    </row>
    <row r="3" spans="1:11" ht="33" customHeight="1">
      <c r="A3" s="404" t="s">
        <v>144</v>
      </c>
      <c r="B3" s="404"/>
      <c r="C3" s="404"/>
      <c r="D3" s="404"/>
      <c r="E3" s="404"/>
      <c r="F3" s="404"/>
      <c r="G3" s="404"/>
      <c r="H3" s="404"/>
      <c r="I3" s="404"/>
      <c r="J3" s="404"/>
      <c r="K3" s="404"/>
    </row>
    <row r="4" spans="1:11" ht="57" customHeight="1">
      <c r="A4" s="404" t="s">
        <v>169</v>
      </c>
      <c r="B4" s="404"/>
      <c r="C4" s="404"/>
      <c r="D4" s="404"/>
      <c r="E4" s="404"/>
      <c r="F4" s="404"/>
      <c r="G4" s="404"/>
      <c r="H4" s="404"/>
      <c r="I4" s="404"/>
      <c r="J4" s="404"/>
      <c r="K4" s="404"/>
    </row>
    <row r="5" spans="1:11" ht="23.25" customHeight="1">
      <c r="A5" s="404" t="s">
        <v>145</v>
      </c>
      <c r="B5" s="404"/>
      <c r="C5" s="404"/>
      <c r="D5" s="404"/>
      <c r="E5" s="404"/>
      <c r="F5" s="404"/>
      <c r="G5" s="404"/>
      <c r="H5" s="404"/>
      <c r="I5" s="404"/>
      <c r="J5" s="404"/>
      <c r="K5" s="404"/>
    </row>
    <row r="6" spans="1:11" ht="40.5" customHeight="1">
      <c r="A6" s="404" t="s">
        <v>170</v>
      </c>
      <c r="B6" s="404"/>
      <c r="C6" s="404"/>
      <c r="D6" s="404"/>
      <c r="E6" s="404"/>
      <c r="F6" s="404"/>
      <c r="G6" s="404"/>
      <c r="H6" s="404"/>
      <c r="I6" s="404"/>
      <c r="J6" s="404"/>
      <c r="K6" s="404"/>
    </row>
    <row r="7" spans="1:11" ht="34.5" customHeight="1">
      <c r="A7" s="404" t="s">
        <v>146</v>
      </c>
      <c r="B7" s="404"/>
      <c r="C7" s="404"/>
      <c r="D7" s="404"/>
      <c r="E7" s="404"/>
      <c r="F7" s="404"/>
      <c r="G7" s="404"/>
      <c r="H7" s="404"/>
      <c r="I7" s="404"/>
      <c r="J7" s="404"/>
      <c r="K7" s="404"/>
    </row>
    <row r="8" spans="1:11" ht="33" customHeight="1">
      <c r="A8" s="404" t="s">
        <v>147</v>
      </c>
      <c r="B8" s="404"/>
      <c r="C8" s="404"/>
      <c r="D8" s="404"/>
      <c r="E8" s="404"/>
      <c r="F8" s="404"/>
      <c r="G8" s="404"/>
      <c r="H8" s="404"/>
      <c r="I8" s="404"/>
      <c r="J8" s="404"/>
      <c r="K8" s="404"/>
    </row>
    <row r="9" spans="1:11" ht="41.25" customHeight="1">
      <c r="A9" s="404" t="s">
        <v>272</v>
      </c>
      <c r="B9" s="404"/>
      <c r="C9" s="404"/>
      <c r="D9" s="404"/>
      <c r="E9" s="404"/>
      <c r="F9" s="404"/>
      <c r="G9" s="404"/>
      <c r="H9" s="404"/>
      <c r="I9" s="404"/>
      <c r="J9" s="404"/>
      <c r="K9" s="404"/>
    </row>
    <row r="10" spans="1:11" ht="15" customHeight="1">
      <c r="B10" s="405" t="s">
        <v>171</v>
      </c>
      <c r="C10" s="405"/>
      <c r="D10" s="405"/>
      <c r="E10" s="405"/>
      <c r="F10" s="405"/>
      <c r="G10" s="405"/>
      <c r="H10" s="405"/>
      <c r="I10" s="405"/>
      <c r="J10" s="405"/>
      <c r="K10" s="405"/>
    </row>
    <row r="11" spans="1:11" ht="76.5" customHeight="1">
      <c r="A11" s="197"/>
      <c r="B11" s="402" t="s">
        <v>172</v>
      </c>
      <c r="C11" s="402"/>
      <c r="D11" s="402"/>
      <c r="E11" s="402"/>
      <c r="F11" s="402"/>
      <c r="G11" s="402"/>
      <c r="H11" s="402"/>
      <c r="I11" s="402"/>
      <c r="J11" s="402"/>
      <c r="K11" s="402"/>
    </row>
    <row r="12" spans="1:11" ht="16.5" customHeight="1">
      <c r="A12" s="197"/>
      <c r="B12" s="405" t="s">
        <v>173</v>
      </c>
      <c r="C12" s="405"/>
      <c r="D12" s="405"/>
      <c r="E12" s="405"/>
      <c r="F12" s="405"/>
      <c r="G12" s="405"/>
      <c r="H12" s="405"/>
      <c r="I12" s="405"/>
      <c r="J12" s="405"/>
      <c r="K12" s="405"/>
    </row>
    <row r="13" spans="1:11" ht="48.75" customHeight="1">
      <c r="A13" s="197"/>
      <c r="B13" s="402" t="s">
        <v>177</v>
      </c>
      <c r="C13" s="402"/>
      <c r="D13" s="402"/>
      <c r="E13" s="402"/>
      <c r="F13" s="402"/>
      <c r="G13" s="402"/>
      <c r="H13" s="402"/>
      <c r="I13" s="402"/>
      <c r="J13" s="402"/>
      <c r="K13" s="402"/>
    </row>
    <row r="14" spans="1:11">
      <c r="A14" s="406" t="s">
        <v>174</v>
      </c>
      <c r="B14" s="406"/>
      <c r="C14" s="406"/>
      <c r="D14" s="406"/>
      <c r="E14" s="406"/>
      <c r="F14" s="406"/>
      <c r="G14" s="406"/>
      <c r="H14" s="406"/>
      <c r="I14" s="406"/>
      <c r="J14" s="406"/>
      <c r="K14" s="406"/>
    </row>
    <row r="15" spans="1:11" ht="58.5" customHeight="1">
      <c r="A15" s="197"/>
      <c r="B15" s="402" t="s">
        <v>176</v>
      </c>
      <c r="C15" s="402"/>
      <c r="D15" s="402"/>
      <c r="E15" s="402"/>
      <c r="F15" s="402"/>
      <c r="G15" s="402"/>
      <c r="H15" s="402"/>
      <c r="I15" s="402"/>
      <c r="J15" s="402"/>
      <c r="K15" s="402"/>
    </row>
    <row r="16" spans="1:11" ht="32.25" customHeight="1">
      <c r="A16" s="197"/>
      <c r="B16" s="402" t="s">
        <v>175</v>
      </c>
      <c r="C16" s="402"/>
      <c r="D16" s="402"/>
      <c r="E16" s="402"/>
      <c r="F16" s="402"/>
      <c r="G16" s="402"/>
      <c r="H16" s="402"/>
      <c r="I16" s="402"/>
      <c r="J16" s="402"/>
      <c r="K16" s="402"/>
    </row>
    <row r="17" spans="1:11" ht="27.75" customHeight="1">
      <c r="A17" s="199"/>
      <c r="B17" s="199"/>
      <c r="C17" s="402" t="s">
        <v>178</v>
      </c>
      <c r="D17" s="402"/>
      <c r="E17" s="402"/>
      <c r="F17" s="402"/>
      <c r="G17" s="402"/>
      <c r="H17" s="402"/>
      <c r="I17" s="402"/>
      <c r="J17" s="402"/>
      <c r="K17" s="402"/>
    </row>
    <row r="18" spans="1:11">
      <c r="A18" s="198" t="s">
        <v>148</v>
      </c>
    </row>
    <row r="19" spans="1:11" ht="64.5" customHeight="1">
      <c r="B19" s="403" t="s">
        <v>179</v>
      </c>
      <c r="C19" s="403"/>
      <c r="D19" s="403"/>
      <c r="E19" s="403"/>
      <c r="F19" s="403"/>
      <c r="G19" s="403"/>
      <c r="H19" s="403"/>
      <c r="I19" s="403"/>
      <c r="J19" s="403"/>
      <c r="K19" s="403"/>
    </row>
    <row r="20" spans="1:11" ht="65.25" customHeight="1">
      <c r="B20" s="403" t="s">
        <v>150</v>
      </c>
      <c r="C20" s="403"/>
      <c r="D20" s="403"/>
      <c r="E20" s="403"/>
      <c r="F20" s="403"/>
      <c r="G20" s="403"/>
      <c r="H20" s="403"/>
      <c r="I20" s="403"/>
      <c r="J20" s="403"/>
      <c r="K20" s="403"/>
    </row>
    <row r="21" spans="1:11" ht="35.25" customHeight="1">
      <c r="A21" s="402" t="s">
        <v>149</v>
      </c>
      <c r="B21" s="402"/>
      <c r="C21" s="402"/>
      <c r="D21" s="402"/>
      <c r="E21" s="402"/>
      <c r="F21" s="402"/>
      <c r="G21" s="402"/>
      <c r="H21" s="402"/>
      <c r="I21" s="402"/>
      <c r="J21" s="402"/>
      <c r="K21" s="402"/>
    </row>
  </sheetData>
  <sheetProtection password="CE99" sheet="1" objects="1" scenarios="1"/>
  <mergeCells count="20">
    <mergeCell ref="B13:K13"/>
    <mergeCell ref="A14:K14"/>
    <mergeCell ref="A9:K9"/>
    <mergeCell ref="B10:K10"/>
    <mergeCell ref="B15:K15"/>
    <mergeCell ref="A6:K6"/>
    <mergeCell ref="A7:K7"/>
    <mergeCell ref="A8:K8"/>
    <mergeCell ref="B11:K11"/>
    <mergeCell ref="B12:K12"/>
    <mergeCell ref="A1:K1"/>
    <mergeCell ref="B2:K2"/>
    <mergeCell ref="A3:K3"/>
    <mergeCell ref="A4:K4"/>
    <mergeCell ref="A5:K5"/>
    <mergeCell ref="B16:K16"/>
    <mergeCell ref="C17:K17"/>
    <mergeCell ref="B19:K19"/>
    <mergeCell ref="B20:K20"/>
    <mergeCell ref="A21:K21"/>
  </mergeCells>
  <pageMargins left="0.7" right="0.45" top="0.5" bottom="0.5" header="0.3" footer="0.3"/>
  <pageSetup scale="92" orientation="portrait" r:id="rId1"/>
  <rowBreaks count="1" manualBreakCount="1">
    <brk id="17"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A412"/>
  <sheetViews>
    <sheetView showGridLines="0" tabSelected="1" showOutlineSymbols="0" zoomScale="70" zoomScaleNormal="70" zoomScaleSheetLayoutView="25" workbookViewId="0">
      <pane ySplit="13" topLeftCell="A14" activePane="bottomLeft" state="frozen"/>
      <selection pane="bottomLeft" activeCell="L5" sqref="L5"/>
    </sheetView>
  </sheetViews>
  <sheetFormatPr defaultColWidth="14.7109375" defaultRowHeight="15"/>
  <cols>
    <col min="1" max="1" width="7.28515625" style="2" customWidth="1"/>
    <col min="2" max="2" width="9.85546875" style="2" customWidth="1"/>
    <col min="3" max="3" width="8.85546875" style="2" customWidth="1"/>
    <col min="4" max="4" width="11.140625" style="2" customWidth="1"/>
    <col min="5" max="5" width="9.85546875" style="2" customWidth="1"/>
    <col min="6" max="6" width="11.7109375" style="2" customWidth="1"/>
    <col min="7" max="7" width="14.5703125" style="2" customWidth="1"/>
    <col min="8" max="8" width="14.85546875" style="2" customWidth="1"/>
    <col min="9" max="9" width="14" style="2" customWidth="1"/>
    <col min="10" max="10" width="16.140625" style="2" customWidth="1"/>
    <col min="11" max="11" width="14.140625" style="2" customWidth="1"/>
    <col min="12" max="12" width="15.5703125" style="2" customWidth="1"/>
    <col min="13" max="13" width="14.5703125" style="2" customWidth="1"/>
    <col min="14" max="14" width="15.140625" style="2" customWidth="1"/>
    <col min="15" max="15" width="14.7109375" style="2"/>
    <col min="16" max="19" width="14.7109375" style="73"/>
    <col min="20" max="20" width="9" style="116" customWidth="1"/>
    <col min="21" max="21" width="15.42578125" style="116" customWidth="1"/>
    <col min="22" max="22" width="3.5703125" style="116" customWidth="1"/>
    <col min="23" max="23" width="11.42578125" style="116" customWidth="1"/>
    <col min="24" max="24" width="10.140625" style="116" customWidth="1"/>
    <col min="25" max="25" width="9.85546875" style="116" customWidth="1"/>
    <col min="26" max="26" width="16.28515625" style="116" customWidth="1"/>
    <col min="27" max="27" width="14.7109375" style="116"/>
    <col min="28" max="252" width="14.7109375" style="2"/>
    <col min="253" max="253" width="7.28515625" style="2" customWidth="1"/>
    <col min="254" max="254" width="9.85546875" style="2" customWidth="1"/>
    <col min="255" max="255" width="8.85546875" style="2" customWidth="1"/>
    <col min="256" max="256" width="11.140625" style="2" customWidth="1"/>
    <col min="257" max="257" width="9.85546875" style="2" customWidth="1"/>
    <col min="258" max="258" width="11.7109375" style="2" customWidth="1"/>
    <col min="259" max="259" width="14.5703125" style="2" customWidth="1"/>
    <col min="260" max="260" width="14.85546875" style="2" customWidth="1"/>
    <col min="261" max="261" width="14" style="2" customWidth="1"/>
    <col min="262" max="262" width="16.140625" style="2" customWidth="1"/>
    <col min="263" max="263" width="14.140625" style="2" customWidth="1"/>
    <col min="264" max="264" width="15.5703125" style="2" customWidth="1"/>
    <col min="265" max="265" width="14.5703125" style="2" customWidth="1"/>
    <col min="266" max="266" width="15.140625" style="2" customWidth="1"/>
    <col min="267" max="508" width="14.7109375" style="2"/>
    <col min="509" max="509" width="7.28515625" style="2" customWidth="1"/>
    <col min="510" max="510" width="9.85546875" style="2" customWidth="1"/>
    <col min="511" max="511" width="8.85546875" style="2" customWidth="1"/>
    <col min="512" max="512" width="11.140625" style="2" customWidth="1"/>
    <col min="513" max="513" width="9.85546875" style="2" customWidth="1"/>
    <col min="514" max="514" width="11.7109375" style="2" customWidth="1"/>
    <col min="515" max="515" width="14.5703125" style="2" customWidth="1"/>
    <col min="516" max="516" width="14.85546875" style="2" customWidth="1"/>
    <col min="517" max="517" width="14" style="2" customWidth="1"/>
    <col min="518" max="518" width="16.140625" style="2" customWidth="1"/>
    <col min="519" max="519" width="14.140625" style="2" customWidth="1"/>
    <col min="520" max="520" width="15.5703125" style="2" customWidth="1"/>
    <col min="521" max="521" width="14.5703125" style="2" customWidth="1"/>
    <col min="522" max="522" width="15.140625" style="2" customWidth="1"/>
    <col min="523" max="764" width="14.7109375" style="2"/>
    <col min="765" max="765" width="7.28515625" style="2" customWidth="1"/>
    <col min="766" max="766" width="9.85546875" style="2" customWidth="1"/>
    <col min="767" max="767" width="8.85546875" style="2" customWidth="1"/>
    <col min="768" max="768" width="11.140625" style="2" customWidth="1"/>
    <col min="769" max="769" width="9.85546875" style="2" customWidth="1"/>
    <col min="770" max="770" width="11.7109375" style="2" customWidth="1"/>
    <col min="771" max="771" width="14.5703125" style="2" customWidth="1"/>
    <col min="772" max="772" width="14.85546875" style="2" customWidth="1"/>
    <col min="773" max="773" width="14" style="2" customWidth="1"/>
    <col min="774" max="774" width="16.140625" style="2" customWidth="1"/>
    <col min="775" max="775" width="14.140625" style="2" customWidth="1"/>
    <col min="776" max="776" width="15.5703125" style="2" customWidth="1"/>
    <col min="777" max="777" width="14.5703125" style="2" customWidth="1"/>
    <col min="778" max="778" width="15.140625" style="2" customWidth="1"/>
    <col min="779" max="1020" width="14.7109375" style="2"/>
    <col min="1021" max="1021" width="7.28515625" style="2" customWidth="1"/>
    <col min="1022" max="1022" width="9.85546875" style="2" customWidth="1"/>
    <col min="1023" max="1023" width="8.85546875" style="2" customWidth="1"/>
    <col min="1024" max="1024" width="11.140625" style="2" customWidth="1"/>
    <col min="1025" max="1025" width="9.85546875" style="2" customWidth="1"/>
    <col min="1026" max="1026" width="11.7109375" style="2" customWidth="1"/>
    <col min="1027" max="1027" width="14.5703125" style="2" customWidth="1"/>
    <col min="1028" max="1028" width="14.85546875" style="2" customWidth="1"/>
    <col min="1029" max="1029" width="14" style="2" customWidth="1"/>
    <col min="1030" max="1030" width="16.140625" style="2" customWidth="1"/>
    <col min="1031" max="1031" width="14.140625" style="2" customWidth="1"/>
    <col min="1032" max="1032" width="15.5703125" style="2" customWidth="1"/>
    <col min="1033" max="1033" width="14.5703125" style="2" customWidth="1"/>
    <col min="1034" max="1034" width="15.140625" style="2" customWidth="1"/>
    <col min="1035" max="1276" width="14.7109375" style="2"/>
    <col min="1277" max="1277" width="7.28515625" style="2" customWidth="1"/>
    <col min="1278" max="1278" width="9.85546875" style="2" customWidth="1"/>
    <col min="1279" max="1279" width="8.85546875" style="2" customWidth="1"/>
    <col min="1280" max="1280" width="11.140625" style="2" customWidth="1"/>
    <col min="1281" max="1281" width="9.85546875" style="2" customWidth="1"/>
    <col min="1282" max="1282" width="11.7109375" style="2" customWidth="1"/>
    <col min="1283" max="1283" width="14.5703125" style="2" customWidth="1"/>
    <col min="1284" max="1284" width="14.85546875" style="2" customWidth="1"/>
    <col min="1285" max="1285" width="14" style="2" customWidth="1"/>
    <col min="1286" max="1286" width="16.140625" style="2" customWidth="1"/>
    <col min="1287" max="1287" width="14.140625" style="2" customWidth="1"/>
    <col min="1288" max="1288" width="15.5703125" style="2" customWidth="1"/>
    <col min="1289" max="1289" width="14.5703125" style="2" customWidth="1"/>
    <col min="1290" max="1290" width="15.140625" style="2" customWidth="1"/>
    <col min="1291" max="1532" width="14.7109375" style="2"/>
    <col min="1533" max="1533" width="7.28515625" style="2" customWidth="1"/>
    <col min="1534" max="1534" width="9.85546875" style="2" customWidth="1"/>
    <col min="1535" max="1535" width="8.85546875" style="2" customWidth="1"/>
    <col min="1536" max="1536" width="11.140625" style="2" customWidth="1"/>
    <col min="1537" max="1537" width="9.85546875" style="2" customWidth="1"/>
    <col min="1538" max="1538" width="11.7109375" style="2" customWidth="1"/>
    <col min="1539" max="1539" width="14.5703125" style="2" customWidth="1"/>
    <col min="1540" max="1540" width="14.85546875" style="2" customWidth="1"/>
    <col min="1541" max="1541" width="14" style="2" customWidth="1"/>
    <col min="1542" max="1542" width="16.140625" style="2" customWidth="1"/>
    <col min="1543" max="1543" width="14.140625" style="2" customWidth="1"/>
    <col min="1544" max="1544" width="15.5703125" style="2" customWidth="1"/>
    <col min="1545" max="1545" width="14.5703125" style="2" customWidth="1"/>
    <col min="1546" max="1546" width="15.140625" style="2" customWidth="1"/>
    <col min="1547" max="1788" width="14.7109375" style="2"/>
    <col min="1789" max="1789" width="7.28515625" style="2" customWidth="1"/>
    <col min="1790" max="1790" width="9.85546875" style="2" customWidth="1"/>
    <col min="1791" max="1791" width="8.85546875" style="2" customWidth="1"/>
    <col min="1792" max="1792" width="11.140625" style="2" customWidth="1"/>
    <col min="1793" max="1793" width="9.85546875" style="2" customWidth="1"/>
    <col min="1794" max="1794" width="11.7109375" style="2" customWidth="1"/>
    <col min="1795" max="1795" width="14.5703125" style="2" customWidth="1"/>
    <col min="1796" max="1796" width="14.85546875" style="2" customWidth="1"/>
    <col min="1797" max="1797" width="14" style="2" customWidth="1"/>
    <col min="1798" max="1798" width="16.140625" style="2" customWidth="1"/>
    <col min="1799" max="1799" width="14.140625" style="2" customWidth="1"/>
    <col min="1800" max="1800" width="15.5703125" style="2" customWidth="1"/>
    <col min="1801" max="1801" width="14.5703125" style="2" customWidth="1"/>
    <col min="1802" max="1802" width="15.140625" style="2" customWidth="1"/>
    <col min="1803" max="2044" width="14.7109375" style="2"/>
    <col min="2045" max="2045" width="7.28515625" style="2" customWidth="1"/>
    <col min="2046" max="2046" width="9.85546875" style="2" customWidth="1"/>
    <col min="2047" max="2047" width="8.85546875" style="2" customWidth="1"/>
    <col min="2048" max="2048" width="11.140625" style="2" customWidth="1"/>
    <col min="2049" max="2049" width="9.85546875" style="2" customWidth="1"/>
    <col min="2050" max="2050" width="11.7109375" style="2" customWidth="1"/>
    <col min="2051" max="2051" width="14.5703125" style="2" customWidth="1"/>
    <col min="2052" max="2052" width="14.85546875" style="2" customWidth="1"/>
    <col min="2053" max="2053" width="14" style="2" customWidth="1"/>
    <col min="2054" max="2054" width="16.140625" style="2" customWidth="1"/>
    <col min="2055" max="2055" width="14.140625" style="2" customWidth="1"/>
    <col min="2056" max="2056" width="15.5703125" style="2" customWidth="1"/>
    <col min="2057" max="2057" width="14.5703125" style="2" customWidth="1"/>
    <col min="2058" max="2058" width="15.140625" style="2" customWidth="1"/>
    <col min="2059" max="2300" width="14.7109375" style="2"/>
    <col min="2301" max="2301" width="7.28515625" style="2" customWidth="1"/>
    <col min="2302" max="2302" width="9.85546875" style="2" customWidth="1"/>
    <col min="2303" max="2303" width="8.85546875" style="2" customWidth="1"/>
    <col min="2304" max="2304" width="11.140625" style="2" customWidth="1"/>
    <col min="2305" max="2305" width="9.85546875" style="2" customWidth="1"/>
    <col min="2306" max="2306" width="11.7109375" style="2" customWidth="1"/>
    <col min="2307" max="2307" width="14.5703125" style="2" customWidth="1"/>
    <col min="2308" max="2308" width="14.85546875" style="2" customWidth="1"/>
    <col min="2309" max="2309" width="14" style="2" customWidth="1"/>
    <col min="2310" max="2310" width="16.140625" style="2" customWidth="1"/>
    <col min="2311" max="2311" width="14.140625" style="2" customWidth="1"/>
    <col min="2312" max="2312" width="15.5703125" style="2" customWidth="1"/>
    <col min="2313" max="2313" width="14.5703125" style="2" customWidth="1"/>
    <col min="2314" max="2314" width="15.140625" style="2" customWidth="1"/>
    <col min="2315" max="2556" width="14.7109375" style="2"/>
    <col min="2557" max="2557" width="7.28515625" style="2" customWidth="1"/>
    <col min="2558" max="2558" width="9.85546875" style="2" customWidth="1"/>
    <col min="2559" max="2559" width="8.85546875" style="2" customWidth="1"/>
    <col min="2560" max="2560" width="11.140625" style="2" customWidth="1"/>
    <col min="2561" max="2561" width="9.85546875" style="2" customWidth="1"/>
    <col min="2562" max="2562" width="11.7109375" style="2" customWidth="1"/>
    <col min="2563" max="2563" width="14.5703125" style="2" customWidth="1"/>
    <col min="2564" max="2564" width="14.85546875" style="2" customWidth="1"/>
    <col min="2565" max="2565" width="14" style="2" customWidth="1"/>
    <col min="2566" max="2566" width="16.140625" style="2" customWidth="1"/>
    <col min="2567" max="2567" width="14.140625" style="2" customWidth="1"/>
    <col min="2568" max="2568" width="15.5703125" style="2" customWidth="1"/>
    <col min="2569" max="2569" width="14.5703125" style="2" customWidth="1"/>
    <col min="2570" max="2570" width="15.140625" style="2" customWidth="1"/>
    <col min="2571" max="2812" width="14.7109375" style="2"/>
    <col min="2813" max="2813" width="7.28515625" style="2" customWidth="1"/>
    <col min="2814" max="2814" width="9.85546875" style="2" customWidth="1"/>
    <col min="2815" max="2815" width="8.85546875" style="2" customWidth="1"/>
    <col min="2816" max="2816" width="11.140625" style="2" customWidth="1"/>
    <col min="2817" max="2817" width="9.85546875" style="2" customWidth="1"/>
    <col min="2818" max="2818" width="11.7109375" style="2" customWidth="1"/>
    <col min="2819" max="2819" width="14.5703125" style="2" customWidth="1"/>
    <col min="2820" max="2820" width="14.85546875" style="2" customWidth="1"/>
    <col min="2821" max="2821" width="14" style="2" customWidth="1"/>
    <col min="2822" max="2822" width="16.140625" style="2" customWidth="1"/>
    <col min="2823" max="2823" width="14.140625" style="2" customWidth="1"/>
    <col min="2824" max="2824" width="15.5703125" style="2" customWidth="1"/>
    <col min="2825" max="2825" width="14.5703125" style="2" customWidth="1"/>
    <col min="2826" max="2826" width="15.140625" style="2" customWidth="1"/>
    <col min="2827" max="3068" width="14.7109375" style="2"/>
    <col min="3069" max="3069" width="7.28515625" style="2" customWidth="1"/>
    <col min="3070" max="3070" width="9.85546875" style="2" customWidth="1"/>
    <col min="3071" max="3071" width="8.85546875" style="2" customWidth="1"/>
    <col min="3072" max="3072" width="11.140625" style="2" customWidth="1"/>
    <col min="3073" max="3073" width="9.85546875" style="2" customWidth="1"/>
    <col min="3074" max="3074" width="11.7109375" style="2" customWidth="1"/>
    <col min="3075" max="3075" width="14.5703125" style="2" customWidth="1"/>
    <col min="3076" max="3076" width="14.85546875" style="2" customWidth="1"/>
    <col min="3077" max="3077" width="14" style="2" customWidth="1"/>
    <col min="3078" max="3078" width="16.140625" style="2" customWidth="1"/>
    <col min="3079" max="3079" width="14.140625" style="2" customWidth="1"/>
    <col min="3080" max="3080" width="15.5703125" style="2" customWidth="1"/>
    <col min="3081" max="3081" width="14.5703125" style="2" customWidth="1"/>
    <col min="3082" max="3082" width="15.140625" style="2" customWidth="1"/>
    <col min="3083" max="3324" width="14.7109375" style="2"/>
    <col min="3325" max="3325" width="7.28515625" style="2" customWidth="1"/>
    <col min="3326" max="3326" width="9.85546875" style="2" customWidth="1"/>
    <col min="3327" max="3327" width="8.85546875" style="2" customWidth="1"/>
    <col min="3328" max="3328" width="11.140625" style="2" customWidth="1"/>
    <col min="3329" max="3329" width="9.85546875" style="2" customWidth="1"/>
    <col min="3330" max="3330" width="11.7109375" style="2" customWidth="1"/>
    <col min="3331" max="3331" width="14.5703125" style="2" customWidth="1"/>
    <col min="3332" max="3332" width="14.85546875" style="2" customWidth="1"/>
    <col min="3333" max="3333" width="14" style="2" customWidth="1"/>
    <col min="3334" max="3334" width="16.140625" style="2" customWidth="1"/>
    <col min="3335" max="3335" width="14.140625" style="2" customWidth="1"/>
    <col min="3336" max="3336" width="15.5703125" style="2" customWidth="1"/>
    <col min="3337" max="3337" width="14.5703125" style="2" customWidth="1"/>
    <col min="3338" max="3338" width="15.140625" style="2" customWidth="1"/>
    <col min="3339" max="3580" width="14.7109375" style="2"/>
    <col min="3581" max="3581" width="7.28515625" style="2" customWidth="1"/>
    <col min="3582" max="3582" width="9.85546875" style="2" customWidth="1"/>
    <col min="3583" max="3583" width="8.85546875" style="2" customWidth="1"/>
    <col min="3584" max="3584" width="11.140625" style="2" customWidth="1"/>
    <col min="3585" max="3585" width="9.85546875" style="2" customWidth="1"/>
    <col min="3586" max="3586" width="11.7109375" style="2" customWidth="1"/>
    <col min="3587" max="3587" width="14.5703125" style="2" customWidth="1"/>
    <col min="3588" max="3588" width="14.85546875" style="2" customWidth="1"/>
    <col min="3589" max="3589" width="14" style="2" customWidth="1"/>
    <col min="3590" max="3590" width="16.140625" style="2" customWidth="1"/>
    <col min="3591" max="3591" width="14.140625" style="2" customWidth="1"/>
    <col min="3592" max="3592" width="15.5703125" style="2" customWidth="1"/>
    <col min="3593" max="3593" width="14.5703125" style="2" customWidth="1"/>
    <col min="3594" max="3594" width="15.140625" style="2" customWidth="1"/>
    <col min="3595" max="3836" width="14.7109375" style="2"/>
    <col min="3837" max="3837" width="7.28515625" style="2" customWidth="1"/>
    <col min="3838" max="3838" width="9.85546875" style="2" customWidth="1"/>
    <col min="3839" max="3839" width="8.85546875" style="2" customWidth="1"/>
    <col min="3840" max="3840" width="11.140625" style="2" customWidth="1"/>
    <col min="3841" max="3841" width="9.85546875" style="2" customWidth="1"/>
    <col min="3842" max="3842" width="11.7109375" style="2" customWidth="1"/>
    <col min="3843" max="3843" width="14.5703125" style="2" customWidth="1"/>
    <col min="3844" max="3844" width="14.85546875" style="2" customWidth="1"/>
    <col min="3845" max="3845" width="14" style="2" customWidth="1"/>
    <col min="3846" max="3846" width="16.140625" style="2" customWidth="1"/>
    <col min="3847" max="3847" width="14.140625" style="2" customWidth="1"/>
    <col min="3848" max="3848" width="15.5703125" style="2" customWidth="1"/>
    <col min="3849" max="3849" width="14.5703125" style="2" customWidth="1"/>
    <col min="3850" max="3850" width="15.140625" style="2" customWidth="1"/>
    <col min="3851" max="4092" width="14.7109375" style="2"/>
    <col min="4093" max="4093" width="7.28515625" style="2" customWidth="1"/>
    <col min="4094" max="4094" width="9.85546875" style="2" customWidth="1"/>
    <col min="4095" max="4095" width="8.85546875" style="2" customWidth="1"/>
    <col min="4096" max="4096" width="11.140625" style="2" customWidth="1"/>
    <col min="4097" max="4097" width="9.85546875" style="2" customWidth="1"/>
    <col min="4098" max="4098" width="11.7109375" style="2" customWidth="1"/>
    <col min="4099" max="4099" width="14.5703125" style="2" customWidth="1"/>
    <col min="4100" max="4100" width="14.85546875" style="2" customWidth="1"/>
    <col min="4101" max="4101" width="14" style="2" customWidth="1"/>
    <col min="4102" max="4102" width="16.140625" style="2" customWidth="1"/>
    <col min="4103" max="4103" width="14.140625" style="2" customWidth="1"/>
    <col min="4104" max="4104" width="15.5703125" style="2" customWidth="1"/>
    <col min="4105" max="4105" width="14.5703125" style="2" customWidth="1"/>
    <col min="4106" max="4106" width="15.140625" style="2" customWidth="1"/>
    <col min="4107" max="4348" width="14.7109375" style="2"/>
    <col min="4349" max="4349" width="7.28515625" style="2" customWidth="1"/>
    <col min="4350" max="4350" width="9.85546875" style="2" customWidth="1"/>
    <col min="4351" max="4351" width="8.85546875" style="2" customWidth="1"/>
    <col min="4352" max="4352" width="11.140625" style="2" customWidth="1"/>
    <col min="4353" max="4353" width="9.85546875" style="2" customWidth="1"/>
    <col min="4354" max="4354" width="11.7109375" style="2" customWidth="1"/>
    <col min="4355" max="4355" width="14.5703125" style="2" customWidth="1"/>
    <col min="4356" max="4356" width="14.85546875" style="2" customWidth="1"/>
    <col min="4357" max="4357" width="14" style="2" customWidth="1"/>
    <col min="4358" max="4358" width="16.140625" style="2" customWidth="1"/>
    <col min="4359" max="4359" width="14.140625" style="2" customWidth="1"/>
    <col min="4360" max="4360" width="15.5703125" style="2" customWidth="1"/>
    <col min="4361" max="4361" width="14.5703125" style="2" customWidth="1"/>
    <col min="4362" max="4362" width="15.140625" style="2" customWidth="1"/>
    <col min="4363" max="4604" width="14.7109375" style="2"/>
    <col min="4605" max="4605" width="7.28515625" style="2" customWidth="1"/>
    <col min="4606" max="4606" width="9.85546875" style="2" customWidth="1"/>
    <col min="4607" max="4607" width="8.85546875" style="2" customWidth="1"/>
    <col min="4608" max="4608" width="11.140625" style="2" customWidth="1"/>
    <col min="4609" max="4609" width="9.85546875" style="2" customWidth="1"/>
    <col min="4610" max="4610" width="11.7109375" style="2" customWidth="1"/>
    <col min="4611" max="4611" width="14.5703125" style="2" customWidth="1"/>
    <col min="4612" max="4612" width="14.85546875" style="2" customWidth="1"/>
    <col min="4613" max="4613" width="14" style="2" customWidth="1"/>
    <col min="4614" max="4614" width="16.140625" style="2" customWidth="1"/>
    <col min="4615" max="4615" width="14.140625" style="2" customWidth="1"/>
    <col min="4616" max="4616" width="15.5703125" style="2" customWidth="1"/>
    <col min="4617" max="4617" width="14.5703125" style="2" customWidth="1"/>
    <col min="4618" max="4618" width="15.140625" style="2" customWidth="1"/>
    <col min="4619" max="4860" width="14.7109375" style="2"/>
    <col min="4861" max="4861" width="7.28515625" style="2" customWidth="1"/>
    <col min="4862" max="4862" width="9.85546875" style="2" customWidth="1"/>
    <col min="4863" max="4863" width="8.85546875" style="2" customWidth="1"/>
    <col min="4864" max="4864" width="11.140625" style="2" customWidth="1"/>
    <col min="4865" max="4865" width="9.85546875" style="2" customWidth="1"/>
    <col min="4866" max="4866" width="11.7109375" style="2" customWidth="1"/>
    <col min="4867" max="4867" width="14.5703125" style="2" customWidth="1"/>
    <col min="4868" max="4868" width="14.85546875" style="2" customWidth="1"/>
    <col min="4869" max="4869" width="14" style="2" customWidth="1"/>
    <col min="4870" max="4870" width="16.140625" style="2" customWidth="1"/>
    <col min="4871" max="4871" width="14.140625" style="2" customWidth="1"/>
    <col min="4872" max="4872" width="15.5703125" style="2" customWidth="1"/>
    <col min="4873" max="4873" width="14.5703125" style="2" customWidth="1"/>
    <col min="4874" max="4874" width="15.140625" style="2" customWidth="1"/>
    <col min="4875" max="5116" width="14.7109375" style="2"/>
    <col min="5117" max="5117" width="7.28515625" style="2" customWidth="1"/>
    <col min="5118" max="5118" width="9.85546875" style="2" customWidth="1"/>
    <col min="5119" max="5119" width="8.85546875" style="2" customWidth="1"/>
    <col min="5120" max="5120" width="11.140625" style="2" customWidth="1"/>
    <col min="5121" max="5121" width="9.85546875" style="2" customWidth="1"/>
    <col min="5122" max="5122" width="11.7109375" style="2" customWidth="1"/>
    <col min="5123" max="5123" width="14.5703125" style="2" customWidth="1"/>
    <col min="5124" max="5124" width="14.85546875" style="2" customWidth="1"/>
    <col min="5125" max="5125" width="14" style="2" customWidth="1"/>
    <col min="5126" max="5126" width="16.140625" style="2" customWidth="1"/>
    <col min="5127" max="5127" width="14.140625" style="2" customWidth="1"/>
    <col min="5128" max="5128" width="15.5703125" style="2" customWidth="1"/>
    <col min="5129" max="5129" width="14.5703125" style="2" customWidth="1"/>
    <col min="5130" max="5130" width="15.140625" style="2" customWidth="1"/>
    <col min="5131" max="5372" width="14.7109375" style="2"/>
    <col min="5373" max="5373" width="7.28515625" style="2" customWidth="1"/>
    <col min="5374" max="5374" width="9.85546875" style="2" customWidth="1"/>
    <col min="5375" max="5375" width="8.85546875" style="2" customWidth="1"/>
    <col min="5376" max="5376" width="11.140625" style="2" customWidth="1"/>
    <col min="5377" max="5377" width="9.85546875" style="2" customWidth="1"/>
    <col min="5378" max="5378" width="11.7109375" style="2" customWidth="1"/>
    <col min="5379" max="5379" width="14.5703125" style="2" customWidth="1"/>
    <col min="5380" max="5380" width="14.85546875" style="2" customWidth="1"/>
    <col min="5381" max="5381" width="14" style="2" customWidth="1"/>
    <col min="5382" max="5382" width="16.140625" style="2" customWidth="1"/>
    <col min="5383" max="5383" width="14.140625" style="2" customWidth="1"/>
    <col min="5384" max="5384" width="15.5703125" style="2" customWidth="1"/>
    <col min="5385" max="5385" width="14.5703125" style="2" customWidth="1"/>
    <col min="5386" max="5386" width="15.140625" style="2" customWidth="1"/>
    <col min="5387" max="5628" width="14.7109375" style="2"/>
    <col min="5629" max="5629" width="7.28515625" style="2" customWidth="1"/>
    <col min="5630" max="5630" width="9.85546875" style="2" customWidth="1"/>
    <col min="5631" max="5631" width="8.85546875" style="2" customWidth="1"/>
    <col min="5632" max="5632" width="11.140625" style="2" customWidth="1"/>
    <col min="5633" max="5633" width="9.85546875" style="2" customWidth="1"/>
    <col min="5634" max="5634" width="11.7109375" style="2" customWidth="1"/>
    <col min="5635" max="5635" width="14.5703125" style="2" customWidth="1"/>
    <col min="5636" max="5636" width="14.85546875" style="2" customWidth="1"/>
    <col min="5637" max="5637" width="14" style="2" customWidth="1"/>
    <col min="5638" max="5638" width="16.140625" style="2" customWidth="1"/>
    <col min="5639" max="5639" width="14.140625" style="2" customWidth="1"/>
    <col min="5640" max="5640" width="15.5703125" style="2" customWidth="1"/>
    <col min="5641" max="5641" width="14.5703125" style="2" customWidth="1"/>
    <col min="5642" max="5642" width="15.140625" style="2" customWidth="1"/>
    <col min="5643" max="5884" width="14.7109375" style="2"/>
    <col min="5885" max="5885" width="7.28515625" style="2" customWidth="1"/>
    <col min="5886" max="5886" width="9.85546875" style="2" customWidth="1"/>
    <col min="5887" max="5887" width="8.85546875" style="2" customWidth="1"/>
    <col min="5888" max="5888" width="11.140625" style="2" customWidth="1"/>
    <col min="5889" max="5889" width="9.85546875" style="2" customWidth="1"/>
    <col min="5890" max="5890" width="11.7109375" style="2" customWidth="1"/>
    <col min="5891" max="5891" width="14.5703125" style="2" customWidth="1"/>
    <col min="5892" max="5892" width="14.85546875" style="2" customWidth="1"/>
    <col min="5893" max="5893" width="14" style="2" customWidth="1"/>
    <col min="5894" max="5894" width="16.140625" style="2" customWidth="1"/>
    <col min="5895" max="5895" width="14.140625" style="2" customWidth="1"/>
    <col min="5896" max="5896" width="15.5703125" style="2" customWidth="1"/>
    <col min="5897" max="5897" width="14.5703125" style="2" customWidth="1"/>
    <col min="5898" max="5898" width="15.140625" style="2" customWidth="1"/>
    <col min="5899" max="6140" width="14.7109375" style="2"/>
    <col min="6141" max="6141" width="7.28515625" style="2" customWidth="1"/>
    <col min="6142" max="6142" width="9.85546875" style="2" customWidth="1"/>
    <col min="6143" max="6143" width="8.85546875" style="2" customWidth="1"/>
    <col min="6144" max="6144" width="11.140625" style="2" customWidth="1"/>
    <col min="6145" max="6145" width="9.85546875" style="2" customWidth="1"/>
    <col min="6146" max="6146" width="11.7109375" style="2" customWidth="1"/>
    <col min="6147" max="6147" width="14.5703125" style="2" customWidth="1"/>
    <col min="6148" max="6148" width="14.85546875" style="2" customWidth="1"/>
    <col min="6149" max="6149" width="14" style="2" customWidth="1"/>
    <col min="6150" max="6150" width="16.140625" style="2" customWidth="1"/>
    <col min="6151" max="6151" width="14.140625" style="2" customWidth="1"/>
    <col min="6152" max="6152" width="15.5703125" style="2" customWidth="1"/>
    <col min="6153" max="6153" width="14.5703125" style="2" customWidth="1"/>
    <col min="6154" max="6154" width="15.140625" style="2" customWidth="1"/>
    <col min="6155" max="6396" width="14.7109375" style="2"/>
    <col min="6397" max="6397" width="7.28515625" style="2" customWidth="1"/>
    <col min="6398" max="6398" width="9.85546875" style="2" customWidth="1"/>
    <col min="6399" max="6399" width="8.85546875" style="2" customWidth="1"/>
    <col min="6400" max="6400" width="11.140625" style="2" customWidth="1"/>
    <col min="6401" max="6401" width="9.85546875" style="2" customWidth="1"/>
    <col min="6402" max="6402" width="11.7109375" style="2" customWidth="1"/>
    <col min="6403" max="6403" width="14.5703125" style="2" customWidth="1"/>
    <col min="6404" max="6404" width="14.85546875" style="2" customWidth="1"/>
    <col min="6405" max="6405" width="14" style="2" customWidth="1"/>
    <col min="6406" max="6406" width="16.140625" style="2" customWidth="1"/>
    <col min="6407" max="6407" width="14.140625" style="2" customWidth="1"/>
    <col min="6408" max="6408" width="15.5703125" style="2" customWidth="1"/>
    <col min="6409" max="6409" width="14.5703125" style="2" customWidth="1"/>
    <col min="6410" max="6410" width="15.140625" style="2" customWidth="1"/>
    <col min="6411" max="6652" width="14.7109375" style="2"/>
    <col min="6653" max="6653" width="7.28515625" style="2" customWidth="1"/>
    <col min="6654" max="6654" width="9.85546875" style="2" customWidth="1"/>
    <col min="6655" max="6655" width="8.85546875" style="2" customWidth="1"/>
    <col min="6656" max="6656" width="11.140625" style="2" customWidth="1"/>
    <col min="6657" max="6657" width="9.85546875" style="2" customWidth="1"/>
    <col min="6658" max="6658" width="11.7109375" style="2" customWidth="1"/>
    <col min="6659" max="6659" width="14.5703125" style="2" customWidth="1"/>
    <col min="6660" max="6660" width="14.85546875" style="2" customWidth="1"/>
    <col min="6661" max="6661" width="14" style="2" customWidth="1"/>
    <col min="6662" max="6662" width="16.140625" style="2" customWidth="1"/>
    <col min="6663" max="6663" width="14.140625" style="2" customWidth="1"/>
    <col min="6664" max="6664" width="15.5703125" style="2" customWidth="1"/>
    <col min="6665" max="6665" width="14.5703125" style="2" customWidth="1"/>
    <col min="6666" max="6666" width="15.140625" style="2" customWidth="1"/>
    <col min="6667" max="6908" width="14.7109375" style="2"/>
    <col min="6909" max="6909" width="7.28515625" style="2" customWidth="1"/>
    <col min="6910" max="6910" width="9.85546875" style="2" customWidth="1"/>
    <col min="6911" max="6911" width="8.85546875" style="2" customWidth="1"/>
    <col min="6912" max="6912" width="11.140625" style="2" customWidth="1"/>
    <col min="6913" max="6913" width="9.85546875" style="2" customWidth="1"/>
    <col min="6914" max="6914" width="11.7109375" style="2" customWidth="1"/>
    <col min="6915" max="6915" width="14.5703125" style="2" customWidth="1"/>
    <col min="6916" max="6916" width="14.85546875" style="2" customWidth="1"/>
    <col min="6917" max="6917" width="14" style="2" customWidth="1"/>
    <col min="6918" max="6918" width="16.140625" style="2" customWidth="1"/>
    <col min="6919" max="6919" width="14.140625" style="2" customWidth="1"/>
    <col min="6920" max="6920" width="15.5703125" style="2" customWidth="1"/>
    <col min="6921" max="6921" width="14.5703125" style="2" customWidth="1"/>
    <col min="6922" max="6922" width="15.140625" style="2" customWidth="1"/>
    <col min="6923" max="7164" width="14.7109375" style="2"/>
    <col min="7165" max="7165" width="7.28515625" style="2" customWidth="1"/>
    <col min="7166" max="7166" width="9.85546875" style="2" customWidth="1"/>
    <col min="7167" max="7167" width="8.85546875" style="2" customWidth="1"/>
    <col min="7168" max="7168" width="11.140625" style="2" customWidth="1"/>
    <col min="7169" max="7169" width="9.85546875" style="2" customWidth="1"/>
    <col min="7170" max="7170" width="11.7109375" style="2" customWidth="1"/>
    <col min="7171" max="7171" width="14.5703125" style="2" customWidth="1"/>
    <col min="7172" max="7172" width="14.85546875" style="2" customWidth="1"/>
    <col min="7173" max="7173" width="14" style="2" customWidth="1"/>
    <col min="7174" max="7174" width="16.140625" style="2" customWidth="1"/>
    <col min="7175" max="7175" width="14.140625" style="2" customWidth="1"/>
    <col min="7176" max="7176" width="15.5703125" style="2" customWidth="1"/>
    <col min="7177" max="7177" width="14.5703125" style="2" customWidth="1"/>
    <col min="7178" max="7178" width="15.140625" style="2" customWidth="1"/>
    <col min="7179" max="7420" width="14.7109375" style="2"/>
    <col min="7421" max="7421" width="7.28515625" style="2" customWidth="1"/>
    <col min="7422" max="7422" width="9.85546875" style="2" customWidth="1"/>
    <col min="7423" max="7423" width="8.85546875" style="2" customWidth="1"/>
    <col min="7424" max="7424" width="11.140625" style="2" customWidth="1"/>
    <col min="7425" max="7425" width="9.85546875" style="2" customWidth="1"/>
    <col min="7426" max="7426" width="11.7109375" style="2" customWidth="1"/>
    <col min="7427" max="7427" width="14.5703125" style="2" customWidth="1"/>
    <col min="7428" max="7428" width="14.85546875" style="2" customWidth="1"/>
    <col min="7429" max="7429" width="14" style="2" customWidth="1"/>
    <col min="7430" max="7430" width="16.140625" style="2" customWidth="1"/>
    <col min="7431" max="7431" width="14.140625" style="2" customWidth="1"/>
    <col min="7432" max="7432" width="15.5703125" style="2" customWidth="1"/>
    <col min="7433" max="7433" width="14.5703125" style="2" customWidth="1"/>
    <col min="7434" max="7434" width="15.140625" style="2" customWidth="1"/>
    <col min="7435" max="7676" width="14.7109375" style="2"/>
    <col min="7677" max="7677" width="7.28515625" style="2" customWidth="1"/>
    <col min="7678" max="7678" width="9.85546875" style="2" customWidth="1"/>
    <col min="7679" max="7679" width="8.85546875" style="2" customWidth="1"/>
    <col min="7680" max="7680" width="11.140625" style="2" customWidth="1"/>
    <col min="7681" max="7681" width="9.85546875" style="2" customWidth="1"/>
    <col min="7682" max="7682" width="11.7109375" style="2" customWidth="1"/>
    <col min="7683" max="7683" width="14.5703125" style="2" customWidth="1"/>
    <col min="7684" max="7684" width="14.85546875" style="2" customWidth="1"/>
    <col min="7685" max="7685" width="14" style="2" customWidth="1"/>
    <col min="7686" max="7686" width="16.140625" style="2" customWidth="1"/>
    <col min="7687" max="7687" width="14.140625" style="2" customWidth="1"/>
    <col min="7688" max="7688" width="15.5703125" style="2" customWidth="1"/>
    <col min="7689" max="7689" width="14.5703125" style="2" customWidth="1"/>
    <col min="7690" max="7690" width="15.140625" style="2" customWidth="1"/>
    <col min="7691" max="7932" width="14.7109375" style="2"/>
    <col min="7933" max="7933" width="7.28515625" style="2" customWidth="1"/>
    <col min="7934" max="7934" width="9.85546875" style="2" customWidth="1"/>
    <col min="7935" max="7935" width="8.85546875" style="2" customWidth="1"/>
    <col min="7936" max="7936" width="11.140625" style="2" customWidth="1"/>
    <col min="7937" max="7937" width="9.85546875" style="2" customWidth="1"/>
    <col min="7938" max="7938" width="11.7109375" style="2" customWidth="1"/>
    <col min="7939" max="7939" width="14.5703125" style="2" customWidth="1"/>
    <col min="7940" max="7940" width="14.85546875" style="2" customWidth="1"/>
    <col min="7941" max="7941" width="14" style="2" customWidth="1"/>
    <col min="7942" max="7942" width="16.140625" style="2" customWidth="1"/>
    <col min="7943" max="7943" width="14.140625" style="2" customWidth="1"/>
    <col min="7944" max="7944" width="15.5703125" style="2" customWidth="1"/>
    <col min="7945" max="7945" width="14.5703125" style="2" customWidth="1"/>
    <col min="7946" max="7946" width="15.140625" style="2" customWidth="1"/>
    <col min="7947" max="8188" width="14.7109375" style="2"/>
    <col min="8189" max="8189" width="7.28515625" style="2" customWidth="1"/>
    <col min="8190" max="8190" width="9.85546875" style="2" customWidth="1"/>
    <col min="8191" max="8191" width="8.85546875" style="2" customWidth="1"/>
    <col min="8192" max="8192" width="11.140625" style="2" customWidth="1"/>
    <col min="8193" max="8193" width="9.85546875" style="2" customWidth="1"/>
    <col min="8194" max="8194" width="11.7109375" style="2" customWidth="1"/>
    <col min="8195" max="8195" width="14.5703125" style="2" customWidth="1"/>
    <col min="8196" max="8196" width="14.85546875" style="2" customWidth="1"/>
    <col min="8197" max="8197" width="14" style="2" customWidth="1"/>
    <col min="8198" max="8198" width="16.140625" style="2" customWidth="1"/>
    <col min="8199" max="8199" width="14.140625" style="2" customWidth="1"/>
    <col min="8200" max="8200" width="15.5703125" style="2" customWidth="1"/>
    <col min="8201" max="8201" width="14.5703125" style="2" customWidth="1"/>
    <col min="8202" max="8202" width="15.140625" style="2" customWidth="1"/>
    <col min="8203" max="8444" width="14.7109375" style="2"/>
    <col min="8445" max="8445" width="7.28515625" style="2" customWidth="1"/>
    <col min="8446" max="8446" width="9.85546875" style="2" customWidth="1"/>
    <col min="8447" max="8447" width="8.85546875" style="2" customWidth="1"/>
    <col min="8448" max="8448" width="11.140625" style="2" customWidth="1"/>
    <col min="8449" max="8449" width="9.85546875" style="2" customWidth="1"/>
    <col min="8450" max="8450" width="11.7109375" style="2" customWidth="1"/>
    <col min="8451" max="8451" width="14.5703125" style="2" customWidth="1"/>
    <col min="8452" max="8452" width="14.85546875" style="2" customWidth="1"/>
    <col min="8453" max="8453" width="14" style="2" customWidth="1"/>
    <col min="8454" max="8454" width="16.140625" style="2" customWidth="1"/>
    <col min="8455" max="8455" width="14.140625" style="2" customWidth="1"/>
    <col min="8456" max="8456" width="15.5703125" style="2" customWidth="1"/>
    <col min="8457" max="8457" width="14.5703125" style="2" customWidth="1"/>
    <col min="8458" max="8458" width="15.140625" style="2" customWidth="1"/>
    <col min="8459" max="8700" width="14.7109375" style="2"/>
    <col min="8701" max="8701" width="7.28515625" style="2" customWidth="1"/>
    <col min="8702" max="8702" width="9.85546875" style="2" customWidth="1"/>
    <col min="8703" max="8703" width="8.85546875" style="2" customWidth="1"/>
    <col min="8704" max="8704" width="11.140625" style="2" customWidth="1"/>
    <col min="8705" max="8705" width="9.85546875" style="2" customWidth="1"/>
    <col min="8706" max="8706" width="11.7109375" style="2" customWidth="1"/>
    <col min="8707" max="8707" width="14.5703125" style="2" customWidth="1"/>
    <col min="8708" max="8708" width="14.85546875" style="2" customWidth="1"/>
    <col min="8709" max="8709" width="14" style="2" customWidth="1"/>
    <col min="8710" max="8710" width="16.140625" style="2" customWidth="1"/>
    <col min="8711" max="8711" width="14.140625" style="2" customWidth="1"/>
    <col min="8712" max="8712" width="15.5703125" style="2" customWidth="1"/>
    <col min="8713" max="8713" width="14.5703125" style="2" customWidth="1"/>
    <col min="8714" max="8714" width="15.140625" style="2" customWidth="1"/>
    <col min="8715" max="8956" width="14.7109375" style="2"/>
    <col min="8957" max="8957" width="7.28515625" style="2" customWidth="1"/>
    <col min="8958" max="8958" width="9.85546875" style="2" customWidth="1"/>
    <col min="8959" max="8959" width="8.85546875" style="2" customWidth="1"/>
    <col min="8960" max="8960" width="11.140625" style="2" customWidth="1"/>
    <col min="8961" max="8961" width="9.85546875" style="2" customWidth="1"/>
    <col min="8962" max="8962" width="11.7109375" style="2" customWidth="1"/>
    <col min="8963" max="8963" width="14.5703125" style="2" customWidth="1"/>
    <col min="8964" max="8964" width="14.85546875" style="2" customWidth="1"/>
    <col min="8965" max="8965" width="14" style="2" customWidth="1"/>
    <col min="8966" max="8966" width="16.140625" style="2" customWidth="1"/>
    <col min="8967" max="8967" width="14.140625" style="2" customWidth="1"/>
    <col min="8968" max="8968" width="15.5703125" style="2" customWidth="1"/>
    <col min="8969" max="8969" width="14.5703125" style="2" customWidth="1"/>
    <col min="8970" max="8970" width="15.140625" style="2" customWidth="1"/>
    <col min="8971" max="9212" width="14.7109375" style="2"/>
    <col min="9213" max="9213" width="7.28515625" style="2" customWidth="1"/>
    <col min="9214" max="9214" width="9.85546875" style="2" customWidth="1"/>
    <col min="9215" max="9215" width="8.85546875" style="2" customWidth="1"/>
    <col min="9216" max="9216" width="11.140625" style="2" customWidth="1"/>
    <col min="9217" max="9217" width="9.85546875" style="2" customWidth="1"/>
    <col min="9218" max="9218" width="11.7109375" style="2" customWidth="1"/>
    <col min="9219" max="9219" width="14.5703125" style="2" customWidth="1"/>
    <col min="9220" max="9220" width="14.85546875" style="2" customWidth="1"/>
    <col min="9221" max="9221" width="14" style="2" customWidth="1"/>
    <col min="9222" max="9222" width="16.140625" style="2" customWidth="1"/>
    <col min="9223" max="9223" width="14.140625" style="2" customWidth="1"/>
    <col min="9224" max="9224" width="15.5703125" style="2" customWidth="1"/>
    <col min="9225" max="9225" width="14.5703125" style="2" customWidth="1"/>
    <col min="9226" max="9226" width="15.140625" style="2" customWidth="1"/>
    <col min="9227" max="9468" width="14.7109375" style="2"/>
    <col min="9469" max="9469" width="7.28515625" style="2" customWidth="1"/>
    <col min="9470" max="9470" width="9.85546875" style="2" customWidth="1"/>
    <col min="9471" max="9471" width="8.85546875" style="2" customWidth="1"/>
    <col min="9472" max="9472" width="11.140625" style="2" customWidth="1"/>
    <col min="9473" max="9473" width="9.85546875" style="2" customWidth="1"/>
    <col min="9474" max="9474" width="11.7109375" style="2" customWidth="1"/>
    <col min="9475" max="9475" width="14.5703125" style="2" customWidth="1"/>
    <col min="9476" max="9476" width="14.85546875" style="2" customWidth="1"/>
    <col min="9477" max="9477" width="14" style="2" customWidth="1"/>
    <col min="9478" max="9478" width="16.140625" style="2" customWidth="1"/>
    <col min="9479" max="9479" width="14.140625" style="2" customWidth="1"/>
    <col min="9480" max="9480" width="15.5703125" style="2" customWidth="1"/>
    <col min="9481" max="9481" width="14.5703125" style="2" customWidth="1"/>
    <col min="9482" max="9482" width="15.140625" style="2" customWidth="1"/>
    <col min="9483" max="9724" width="14.7109375" style="2"/>
    <col min="9725" max="9725" width="7.28515625" style="2" customWidth="1"/>
    <col min="9726" max="9726" width="9.85546875" style="2" customWidth="1"/>
    <col min="9727" max="9727" width="8.85546875" style="2" customWidth="1"/>
    <col min="9728" max="9728" width="11.140625" style="2" customWidth="1"/>
    <col min="9729" max="9729" width="9.85546875" style="2" customWidth="1"/>
    <col min="9730" max="9730" width="11.7109375" style="2" customWidth="1"/>
    <col min="9731" max="9731" width="14.5703125" style="2" customWidth="1"/>
    <col min="9732" max="9732" width="14.85546875" style="2" customWidth="1"/>
    <col min="9733" max="9733" width="14" style="2" customWidth="1"/>
    <col min="9734" max="9734" width="16.140625" style="2" customWidth="1"/>
    <col min="9735" max="9735" width="14.140625" style="2" customWidth="1"/>
    <col min="9736" max="9736" width="15.5703125" style="2" customWidth="1"/>
    <col min="9737" max="9737" width="14.5703125" style="2" customWidth="1"/>
    <col min="9738" max="9738" width="15.140625" style="2" customWidth="1"/>
    <col min="9739" max="9980" width="14.7109375" style="2"/>
    <col min="9981" max="9981" width="7.28515625" style="2" customWidth="1"/>
    <col min="9982" max="9982" width="9.85546875" style="2" customWidth="1"/>
    <col min="9983" max="9983" width="8.85546875" style="2" customWidth="1"/>
    <col min="9984" max="9984" width="11.140625" style="2" customWidth="1"/>
    <col min="9985" max="9985" width="9.85546875" style="2" customWidth="1"/>
    <col min="9986" max="9986" width="11.7109375" style="2" customWidth="1"/>
    <col min="9987" max="9987" width="14.5703125" style="2" customWidth="1"/>
    <col min="9988" max="9988" width="14.85546875" style="2" customWidth="1"/>
    <col min="9989" max="9989" width="14" style="2" customWidth="1"/>
    <col min="9990" max="9990" width="16.140625" style="2" customWidth="1"/>
    <col min="9991" max="9991" width="14.140625" style="2" customWidth="1"/>
    <col min="9992" max="9992" width="15.5703125" style="2" customWidth="1"/>
    <col min="9993" max="9993" width="14.5703125" style="2" customWidth="1"/>
    <col min="9994" max="9994" width="15.140625" style="2" customWidth="1"/>
    <col min="9995" max="10236" width="14.7109375" style="2"/>
    <col min="10237" max="10237" width="7.28515625" style="2" customWidth="1"/>
    <col min="10238" max="10238" width="9.85546875" style="2" customWidth="1"/>
    <col min="10239" max="10239" width="8.85546875" style="2" customWidth="1"/>
    <col min="10240" max="10240" width="11.140625" style="2" customWidth="1"/>
    <col min="10241" max="10241" width="9.85546875" style="2" customWidth="1"/>
    <col min="10242" max="10242" width="11.7109375" style="2" customWidth="1"/>
    <col min="10243" max="10243" width="14.5703125" style="2" customWidth="1"/>
    <col min="10244" max="10244" width="14.85546875" style="2" customWidth="1"/>
    <col min="10245" max="10245" width="14" style="2" customWidth="1"/>
    <col min="10246" max="10246" width="16.140625" style="2" customWidth="1"/>
    <col min="10247" max="10247" width="14.140625" style="2" customWidth="1"/>
    <col min="10248" max="10248" width="15.5703125" style="2" customWidth="1"/>
    <col min="10249" max="10249" width="14.5703125" style="2" customWidth="1"/>
    <col min="10250" max="10250" width="15.140625" style="2" customWidth="1"/>
    <col min="10251" max="10492" width="14.7109375" style="2"/>
    <col min="10493" max="10493" width="7.28515625" style="2" customWidth="1"/>
    <col min="10494" max="10494" width="9.85546875" style="2" customWidth="1"/>
    <col min="10495" max="10495" width="8.85546875" style="2" customWidth="1"/>
    <col min="10496" max="10496" width="11.140625" style="2" customWidth="1"/>
    <col min="10497" max="10497" width="9.85546875" style="2" customWidth="1"/>
    <col min="10498" max="10498" width="11.7109375" style="2" customWidth="1"/>
    <col min="10499" max="10499" width="14.5703125" style="2" customWidth="1"/>
    <col min="10500" max="10500" width="14.85546875" style="2" customWidth="1"/>
    <col min="10501" max="10501" width="14" style="2" customWidth="1"/>
    <col min="10502" max="10502" width="16.140625" style="2" customWidth="1"/>
    <col min="10503" max="10503" width="14.140625" style="2" customWidth="1"/>
    <col min="10504" max="10504" width="15.5703125" style="2" customWidth="1"/>
    <col min="10505" max="10505" width="14.5703125" style="2" customWidth="1"/>
    <col min="10506" max="10506" width="15.140625" style="2" customWidth="1"/>
    <col min="10507" max="10748" width="14.7109375" style="2"/>
    <col min="10749" max="10749" width="7.28515625" style="2" customWidth="1"/>
    <col min="10750" max="10750" width="9.85546875" style="2" customWidth="1"/>
    <col min="10751" max="10751" width="8.85546875" style="2" customWidth="1"/>
    <col min="10752" max="10752" width="11.140625" style="2" customWidth="1"/>
    <col min="10753" max="10753" width="9.85546875" style="2" customWidth="1"/>
    <col min="10754" max="10754" width="11.7109375" style="2" customWidth="1"/>
    <col min="10755" max="10755" width="14.5703125" style="2" customWidth="1"/>
    <col min="10756" max="10756" width="14.85546875" style="2" customWidth="1"/>
    <col min="10757" max="10757" width="14" style="2" customWidth="1"/>
    <col min="10758" max="10758" width="16.140625" style="2" customWidth="1"/>
    <col min="10759" max="10759" width="14.140625" style="2" customWidth="1"/>
    <col min="10760" max="10760" width="15.5703125" style="2" customWidth="1"/>
    <col min="10761" max="10761" width="14.5703125" style="2" customWidth="1"/>
    <col min="10762" max="10762" width="15.140625" style="2" customWidth="1"/>
    <col min="10763" max="11004" width="14.7109375" style="2"/>
    <col min="11005" max="11005" width="7.28515625" style="2" customWidth="1"/>
    <col min="11006" max="11006" width="9.85546875" style="2" customWidth="1"/>
    <col min="11007" max="11007" width="8.85546875" style="2" customWidth="1"/>
    <col min="11008" max="11008" width="11.140625" style="2" customWidth="1"/>
    <col min="11009" max="11009" width="9.85546875" style="2" customWidth="1"/>
    <col min="11010" max="11010" width="11.7109375" style="2" customWidth="1"/>
    <col min="11011" max="11011" width="14.5703125" style="2" customWidth="1"/>
    <col min="11012" max="11012" width="14.85546875" style="2" customWidth="1"/>
    <col min="11013" max="11013" width="14" style="2" customWidth="1"/>
    <col min="11014" max="11014" width="16.140625" style="2" customWidth="1"/>
    <col min="11015" max="11015" width="14.140625" style="2" customWidth="1"/>
    <col min="11016" max="11016" width="15.5703125" style="2" customWidth="1"/>
    <col min="11017" max="11017" width="14.5703125" style="2" customWidth="1"/>
    <col min="11018" max="11018" width="15.140625" style="2" customWidth="1"/>
    <col min="11019" max="11260" width="14.7109375" style="2"/>
    <col min="11261" max="11261" width="7.28515625" style="2" customWidth="1"/>
    <col min="11262" max="11262" width="9.85546875" style="2" customWidth="1"/>
    <col min="11263" max="11263" width="8.85546875" style="2" customWidth="1"/>
    <col min="11264" max="11264" width="11.140625" style="2" customWidth="1"/>
    <col min="11265" max="11265" width="9.85546875" style="2" customWidth="1"/>
    <col min="11266" max="11266" width="11.7109375" style="2" customWidth="1"/>
    <col min="11267" max="11267" width="14.5703125" style="2" customWidth="1"/>
    <col min="11268" max="11268" width="14.85546875" style="2" customWidth="1"/>
    <col min="11269" max="11269" width="14" style="2" customWidth="1"/>
    <col min="11270" max="11270" width="16.140625" style="2" customWidth="1"/>
    <col min="11271" max="11271" width="14.140625" style="2" customWidth="1"/>
    <col min="11272" max="11272" width="15.5703125" style="2" customWidth="1"/>
    <col min="11273" max="11273" width="14.5703125" style="2" customWidth="1"/>
    <col min="11274" max="11274" width="15.140625" style="2" customWidth="1"/>
    <col min="11275" max="11516" width="14.7109375" style="2"/>
    <col min="11517" max="11517" width="7.28515625" style="2" customWidth="1"/>
    <col min="11518" max="11518" width="9.85546875" style="2" customWidth="1"/>
    <col min="11519" max="11519" width="8.85546875" style="2" customWidth="1"/>
    <col min="11520" max="11520" width="11.140625" style="2" customWidth="1"/>
    <col min="11521" max="11521" width="9.85546875" style="2" customWidth="1"/>
    <col min="11522" max="11522" width="11.7109375" style="2" customWidth="1"/>
    <col min="11523" max="11523" width="14.5703125" style="2" customWidth="1"/>
    <col min="11524" max="11524" width="14.85546875" style="2" customWidth="1"/>
    <col min="11525" max="11525" width="14" style="2" customWidth="1"/>
    <col min="11526" max="11526" width="16.140625" style="2" customWidth="1"/>
    <col min="11527" max="11527" width="14.140625" style="2" customWidth="1"/>
    <col min="11528" max="11528" width="15.5703125" style="2" customWidth="1"/>
    <col min="11529" max="11529" width="14.5703125" style="2" customWidth="1"/>
    <col min="11530" max="11530" width="15.140625" style="2" customWidth="1"/>
    <col min="11531" max="11772" width="14.7109375" style="2"/>
    <col min="11773" max="11773" width="7.28515625" style="2" customWidth="1"/>
    <col min="11774" max="11774" width="9.85546875" style="2" customWidth="1"/>
    <col min="11775" max="11775" width="8.85546875" style="2" customWidth="1"/>
    <col min="11776" max="11776" width="11.140625" style="2" customWidth="1"/>
    <col min="11777" max="11777" width="9.85546875" style="2" customWidth="1"/>
    <col min="11778" max="11778" width="11.7109375" style="2" customWidth="1"/>
    <col min="11779" max="11779" width="14.5703125" style="2" customWidth="1"/>
    <col min="11780" max="11780" width="14.85546875" style="2" customWidth="1"/>
    <col min="11781" max="11781" width="14" style="2" customWidth="1"/>
    <col min="11782" max="11782" width="16.140625" style="2" customWidth="1"/>
    <col min="11783" max="11783" width="14.140625" style="2" customWidth="1"/>
    <col min="11784" max="11784" width="15.5703125" style="2" customWidth="1"/>
    <col min="11785" max="11785" width="14.5703125" style="2" customWidth="1"/>
    <col min="11786" max="11786" width="15.140625" style="2" customWidth="1"/>
    <col min="11787" max="12028" width="14.7109375" style="2"/>
    <col min="12029" max="12029" width="7.28515625" style="2" customWidth="1"/>
    <col min="12030" max="12030" width="9.85546875" style="2" customWidth="1"/>
    <col min="12031" max="12031" width="8.85546875" style="2" customWidth="1"/>
    <col min="12032" max="12032" width="11.140625" style="2" customWidth="1"/>
    <col min="12033" max="12033" width="9.85546875" style="2" customWidth="1"/>
    <col min="12034" max="12034" width="11.7109375" style="2" customWidth="1"/>
    <col min="12035" max="12035" width="14.5703125" style="2" customWidth="1"/>
    <col min="12036" max="12036" width="14.85546875" style="2" customWidth="1"/>
    <col min="12037" max="12037" width="14" style="2" customWidth="1"/>
    <col min="12038" max="12038" width="16.140625" style="2" customWidth="1"/>
    <col min="12039" max="12039" width="14.140625" style="2" customWidth="1"/>
    <col min="12040" max="12040" width="15.5703125" style="2" customWidth="1"/>
    <col min="12041" max="12041" width="14.5703125" style="2" customWidth="1"/>
    <col min="12042" max="12042" width="15.140625" style="2" customWidth="1"/>
    <col min="12043" max="12284" width="14.7109375" style="2"/>
    <col min="12285" max="12285" width="7.28515625" style="2" customWidth="1"/>
    <col min="12286" max="12286" width="9.85546875" style="2" customWidth="1"/>
    <col min="12287" max="12287" width="8.85546875" style="2" customWidth="1"/>
    <col min="12288" max="12288" width="11.140625" style="2" customWidth="1"/>
    <col min="12289" max="12289" width="9.85546875" style="2" customWidth="1"/>
    <col min="12290" max="12290" width="11.7109375" style="2" customWidth="1"/>
    <col min="12291" max="12291" width="14.5703125" style="2" customWidth="1"/>
    <col min="12292" max="12292" width="14.85546875" style="2" customWidth="1"/>
    <col min="12293" max="12293" width="14" style="2" customWidth="1"/>
    <col min="12294" max="12294" width="16.140625" style="2" customWidth="1"/>
    <col min="12295" max="12295" width="14.140625" style="2" customWidth="1"/>
    <col min="12296" max="12296" width="15.5703125" style="2" customWidth="1"/>
    <col min="12297" max="12297" width="14.5703125" style="2" customWidth="1"/>
    <col min="12298" max="12298" width="15.140625" style="2" customWidth="1"/>
    <col min="12299" max="12540" width="14.7109375" style="2"/>
    <col min="12541" max="12541" width="7.28515625" style="2" customWidth="1"/>
    <col min="12542" max="12542" width="9.85546875" style="2" customWidth="1"/>
    <col min="12543" max="12543" width="8.85546875" style="2" customWidth="1"/>
    <col min="12544" max="12544" width="11.140625" style="2" customWidth="1"/>
    <col min="12545" max="12545" width="9.85546875" style="2" customWidth="1"/>
    <col min="12546" max="12546" width="11.7109375" style="2" customWidth="1"/>
    <col min="12547" max="12547" width="14.5703125" style="2" customWidth="1"/>
    <col min="12548" max="12548" width="14.85546875" style="2" customWidth="1"/>
    <col min="12549" max="12549" width="14" style="2" customWidth="1"/>
    <col min="12550" max="12550" width="16.140625" style="2" customWidth="1"/>
    <col min="12551" max="12551" width="14.140625" style="2" customWidth="1"/>
    <col min="12552" max="12552" width="15.5703125" style="2" customWidth="1"/>
    <col min="12553" max="12553" width="14.5703125" style="2" customWidth="1"/>
    <col min="12554" max="12554" width="15.140625" style="2" customWidth="1"/>
    <col min="12555" max="12796" width="14.7109375" style="2"/>
    <col min="12797" max="12797" width="7.28515625" style="2" customWidth="1"/>
    <col min="12798" max="12798" width="9.85546875" style="2" customWidth="1"/>
    <col min="12799" max="12799" width="8.85546875" style="2" customWidth="1"/>
    <col min="12800" max="12800" width="11.140625" style="2" customWidth="1"/>
    <col min="12801" max="12801" width="9.85546875" style="2" customWidth="1"/>
    <col min="12802" max="12802" width="11.7109375" style="2" customWidth="1"/>
    <col min="12803" max="12803" width="14.5703125" style="2" customWidth="1"/>
    <col min="12804" max="12804" width="14.85546875" style="2" customWidth="1"/>
    <col min="12805" max="12805" width="14" style="2" customWidth="1"/>
    <col min="12806" max="12806" width="16.140625" style="2" customWidth="1"/>
    <col min="12807" max="12807" width="14.140625" style="2" customWidth="1"/>
    <col min="12808" max="12808" width="15.5703125" style="2" customWidth="1"/>
    <col min="12809" max="12809" width="14.5703125" style="2" customWidth="1"/>
    <col min="12810" max="12810" width="15.140625" style="2" customWidth="1"/>
    <col min="12811" max="13052" width="14.7109375" style="2"/>
    <col min="13053" max="13053" width="7.28515625" style="2" customWidth="1"/>
    <col min="13054" max="13054" width="9.85546875" style="2" customWidth="1"/>
    <col min="13055" max="13055" width="8.85546875" style="2" customWidth="1"/>
    <col min="13056" max="13056" width="11.140625" style="2" customWidth="1"/>
    <col min="13057" max="13057" width="9.85546875" style="2" customWidth="1"/>
    <col min="13058" max="13058" width="11.7109375" style="2" customWidth="1"/>
    <col min="13059" max="13059" width="14.5703125" style="2" customWidth="1"/>
    <col min="13060" max="13060" width="14.85546875" style="2" customWidth="1"/>
    <col min="13061" max="13061" width="14" style="2" customWidth="1"/>
    <col min="13062" max="13062" width="16.140625" style="2" customWidth="1"/>
    <col min="13063" max="13063" width="14.140625" style="2" customWidth="1"/>
    <col min="13064" max="13064" width="15.5703125" style="2" customWidth="1"/>
    <col min="13065" max="13065" width="14.5703125" style="2" customWidth="1"/>
    <col min="13066" max="13066" width="15.140625" style="2" customWidth="1"/>
    <col min="13067" max="13308" width="14.7109375" style="2"/>
    <col min="13309" max="13309" width="7.28515625" style="2" customWidth="1"/>
    <col min="13310" max="13310" width="9.85546875" style="2" customWidth="1"/>
    <col min="13311" max="13311" width="8.85546875" style="2" customWidth="1"/>
    <col min="13312" max="13312" width="11.140625" style="2" customWidth="1"/>
    <col min="13313" max="13313" width="9.85546875" style="2" customWidth="1"/>
    <col min="13314" max="13314" width="11.7109375" style="2" customWidth="1"/>
    <col min="13315" max="13315" width="14.5703125" style="2" customWidth="1"/>
    <col min="13316" max="13316" width="14.85546875" style="2" customWidth="1"/>
    <col min="13317" max="13317" width="14" style="2" customWidth="1"/>
    <col min="13318" max="13318" width="16.140625" style="2" customWidth="1"/>
    <col min="13319" max="13319" width="14.140625" style="2" customWidth="1"/>
    <col min="13320" max="13320" width="15.5703125" style="2" customWidth="1"/>
    <col min="13321" max="13321" width="14.5703125" style="2" customWidth="1"/>
    <col min="13322" max="13322" width="15.140625" style="2" customWidth="1"/>
    <col min="13323" max="13564" width="14.7109375" style="2"/>
    <col min="13565" max="13565" width="7.28515625" style="2" customWidth="1"/>
    <col min="13566" max="13566" width="9.85546875" style="2" customWidth="1"/>
    <col min="13567" max="13567" width="8.85546875" style="2" customWidth="1"/>
    <col min="13568" max="13568" width="11.140625" style="2" customWidth="1"/>
    <col min="13569" max="13569" width="9.85546875" style="2" customWidth="1"/>
    <col min="13570" max="13570" width="11.7109375" style="2" customWidth="1"/>
    <col min="13571" max="13571" width="14.5703125" style="2" customWidth="1"/>
    <col min="13572" max="13572" width="14.85546875" style="2" customWidth="1"/>
    <col min="13573" max="13573" width="14" style="2" customWidth="1"/>
    <col min="13574" max="13574" width="16.140625" style="2" customWidth="1"/>
    <col min="13575" max="13575" width="14.140625" style="2" customWidth="1"/>
    <col min="13576" max="13576" width="15.5703125" style="2" customWidth="1"/>
    <col min="13577" max="13577" width="14.5703125" style="2" customWidth="1"/>
    <col min="13578" max="13578" width="15.140625" style="2" customWidth="1"/>
    <col min="13579" max="13820" width="14.7109375" style="2"/>
    <col min="13821" max="13821" width="7.28515625" style="2" customWidth="1"/>
    <col min="13822" max="13822" width="9.85546875" style="2" customWidth="1"/>
    <col min="13823" max="13823" width="8.85546875" style="2" customWidth="1"/>
    <col min="13824" max="13824" width="11.140625" style="2" customWidth="1"/>
    <col min="13825" max="13825" width="9.85546875" style="2" customWidth="1"/>
    <col min="13826" max="13826" width="11.7109375" style="2" customWidth="1"/>
    <col min="13827" max="13827" width="14.5703125" style="2" customWidth="1"/>
    <col min="13828" max="13828" width="14.85546875" style="2" customWidth="1"/>
    <col min="13829" max="13829" width="14" style="2" customWidth="1"/>
    <col min="13830" max="13830" width="16.140625" style="2" customWidth="1"/>
    <col min="13831" max="13831" width="14.140625" style="2" customWidth="1"/>
    <col min="13832" max="13832" width="15.5703125" style="2" customWidth="1"/>
    <col min="13833" max="13833" width="14.5703125" style="2" customWidth="1"/>
    <col min="13834" max="13834" width="15.140625" style="2" customWidth="1"/>
    <col min="13835" max="14076" width="14.7109375" style="2"/>
    <col min="14077" max="14077" width="7.28515625" style="2" customWidth="1"/>
    <col min="14078" max="14078" width="9.85546875" style="2" customWidth="1"/>
    <col min="14079" max="14079" width="8.85546875" style="2" customWidth="1"/>
    <col min="14080" max="14080" width="11.140625" style="2" customWidth="1"/>
    <col min="14081" max="14081" width="9.85546875" style="2" customWidth="1"/>
    <col min="14082" max="14082" width="11.7109375" style="2" customWidth="1"/>
    <col min="14083" max="14083" width="14.5703125" style="2" customWidth="1"/>
    <col min="14084" max="14084" width="14.85546875" style="2" customWidth="1"/>
    <col min="14085" max="14085" width="14" style="2" customWidth="1"/>
    <col min="14086" max="14086" width="16.140625" style="2" customWidth="1"/>
    <col min="14087" max="14087" width="14.140625" style="2" customWidth="1"/>
    <col min="14088" max="14088" width="15.5703125" style="2" customWidth="1"/>
    <col min="14089" max="14089" width="14.5703125" style="2" customWidth="1"/>
    <col min="14090" max="14090" width="15.140625" style="2" customWidth="1"/>
    <col min="14091" max="14332" width="14.7109375" style="2"/>
    <col min="14333" max="14333" width="7.28515625" style="2" customWidth="1"/>
    <col min="14334" max="14334" width="9.85546875" style="2" customWidth="1"/>
    <col min="14335" max="14335" width="8.85546875" style="2" customWidth="1"/>
    <col min="14336" max="14336" width="11.140625" style="2" customWidth="1"/>
    <col min="14337" max="14337" width="9.85546875" style="2" customWidth="1"/>
    <col min="14338" max="14338" width="11.7109375" style="2" customWidth="1"/>
    <col min="14339" max="14339" width="14.5703125" style="2" customWidth="1"/>
    <col min="14340" max="14340" width="14.85546875" style="2" customWidth="1"/>
    <col min="14341" max="14341" width="14" style="2" customWidth="1"/>
    <col min="14342" max="14342" width="16.140625" style="2" customWidth="1"/>
    <col min="14343" max="14343" width="14.140625" style="2" customWidth="1"/>
    <col min="14344" max="14344" width="15.5703125" style="2" customWidth="1"/>
    <col min="14345" max="14345" width="14.5703125" style="2" customWidth="1"/>
    <col min="14346" max="14346" width="15.140625" style="2" customWidth="1"/>
    <col min="14347" max="14588" width="14.7109375" style="2"/>
    <col min="14589" max="14589" width="7.28515625" style="2" customWidth="1"/>
    <col min="14590" max="14590" width="9.85546875" style="2" customWidth="1"/>
    <col min="14591" max="14591" width="8.85546875" style="2" customWidth="1"/>
    <col min="14592" max="14592" width="11.140625" style="2" customWidth="1"/>
    <col min="14593" max="14593" width="9.85546875" style="2" customWidth="1"/>
    <col min="14594" max="14594" width="11.7109375" style="2" customWidth="1"/>
    <col min="14595" max="14595" width="14.5703125" style="2" customWidth="1"/>
    <col min="14596" max="14596" width="14.85546875" style="2" customWidth="1"/>
    <col min="14597" max="14597" width="14" style="2" customWidth="1"/>
    <col min="14598" max="14598" width="16.140625" style="2" customWidth="1"/>
    <col min="14599" max="14599" width="14.140625" style="2" customWidth="1"/>
    <col min="14600" max="14600" width="15.5703125" style="2" customWidth="1"/>
    <col min="14601" max="14601" width="14.5703125" style="2" customWidth="1"/>
    <col min="14602" max="14602" width="15.140625" style="2" customWidth="1"/>
    <col min="14603" max="14844" width="14.7109375" style="2"/>
    <col min="14845" max="14845" width="7.28515625" style="2" customWidth="1"/>
    <col min="14846" max="14846" width="9.85546875" style="2" customWidth="1"/>
    <col min="14847" max="14847" width="8.85546875" style="2" customWidth="1"/>
    <col min="14848" max="14848" width="11.140625" style="2" customWidth="1"/>
    <col min="14849" max="14849" width="9.85546875" style="2" customWidth="1"/>
    <col min="14850" max="14850" width="11.7109375" style="2" customWidth="1"/>
    <col min="14851" max="14851" width="14.5703125" style="2" customWidth="1"/>
    <col min="14852" max="14852" width="14.85546875" style="2" customWidth="1"/>
    <col min="14853" max="14853" width="14" style="2" customWidth="1"/>
    <col min="14854" max="14854" width="16.140625" style="2" customWidth="1"/>
    <col min="14855" max="14855" width="14.140625" style="2" customWidth="1"/>
    <col min="14856" max="14856" width="15.5703125" style="2" customWidth="1"/>
    <col min="14857" max="14857" width="14.5703125" style="2" customWidth="1"/>
    <col min="14858" max="14858" width="15.140625" style="2" customWidth="1"/>
    <col min="14859" max="15100" width="14.7109375" style="2"/>
    <col min="15101" max="15101" width="7.28515625" style="2" customWidth="1"/>
    <col min="15102" max="15102" width="9.85546875" style="2" customWidth="1"/>
    <col min="15103" max="15103" width="8.85546875" style="2" customWidth="1"/>
    <col min="15104" max="15104" width="11.140625" style="2" customWidth="1"/>
    <col min="15105" max="15105" width="9.85546875" style="2" customWidth="1"/>
    <col min="15106" max="15106" width="11.7109375" style="2" customWidth="1"/>
    <col min="15107" max="15107" width="14.5703125" style="2" customWidth="1"/>
    <col min="15108" max="15108" width="14.85546875" style="2" customWidth="1"/>
    <col min="15109" max="15109" width="14" style="2" customWidth="1"/>
    <col min="15110" max="15110" width="16.140625" style="2" customWidth="1"/>
    <col min="15111" max="15111" width="14.140625" style="2" customWidth="1"/>
    <col min="15112" max="15112" width="15.5703125" style="2" customWidth="1"/>
    <col min="15113" max="15113" width="14.5703125" style="2" customWidth="1"/>
    <col min="15114" max="15114" width="15.140625" style="2" customWidth="1"/>
    <col min="15115" max="15356" width="14.7109375" style="2"/>
    <col min="15357" max="15357" width="7.28515625" style="2" customWidth="1"/>
    <col min="15358" max="15358" width="9.85546875" style="2" customWidth="1"/>
    <col min="15359" max="15359" width="8.85546875" style="2" customWidth="1"/>
    <col min="15360" max="15360" width="11.140625" style="2" customWidth="1"/>
    <col min="15361" max="15361" width="9.85546875" style="2" customWidth="1"/>
    <col min="15362" max="15362" width="11.7109375" style="2" customWidth="1"/>
    <col min="15363" max="15363" width="14.5703125" style="2" customWidth="1"/>
    <col min="15364" max="15364" width="14.85546875" style="2" customWidth="1"/>
    <col min="15365" max="15365" width="14" style="2" customWidth="1"/>
    <col min="15366" max="15366" width="16.140625" style="2" customWidth="1"/>
    <col min="15367" max="15367" width="14.140625" style="2" customWidth="1"/>
    <col min="15368" max="15368" width="15.5703125" style="2" customWidth="1"/>
    <col min="15369" max="15369" width="14.5703125" style="2" customWidth="1"/>
    <col min="15370" max="15370" width="15.140625" style="2" customWidth="1"/>
    <col min="15371" max="15612" width="14.7109375" style="2"/>
    <col min="15613" max="15613" width="7.28515625" style="2" customWidth="1"/>
    <col min="15614" max="15614" width="9.85546875" style="2" customWidth="1"/>
    <col min="15615" max="15615" width="8.85546875" style="2" customWidth="1"/>
    <col min="15616" max="15616" width="11.140625" style="2" customWidth="1"/>
    <col min="15617" max="15617" width="9.85546875" style="2" customWidth="1"/>
    <col min="15618" max="15618" width="11.7109375" style="2" customWidth="1"/>
    <col min="15619" max="15619" width="14.5703125" style="2" customWidth="1"/>
    <col min="15620" max="15620" width="14.85546875" style="2" customWidth="1"/>
    <col min="15621" max="15621" width="14" style="2" customWidth="1"/>
    <col min="15622" max="15622" width="16.140625" style="2" customWidth="1"/>
    <col min="15623" max="15623" width="14.140625" style="2" customWidth="1"/>
    <col min="15624" max="15624" width="15.5703125" style="2" customWidth="1"/>
    <col min="15625" max="15625" width="14.5703125" style="2" customWidth="1"/>
    <col min="15626" max="15626" width="15.140625" style="2" customWidth="1"/>
    <col min="15627" max="15868" width="14.7109375" style="2"/>
    <col min="15869" max="15869" width="7.28515625" style="2" customWidth="1"/>
    <col min="15870" max="15870" width="9.85546875" style="2" customWidth="1"/>
    <col min="15871" max="15871" width="8.85546875" style="2" customWidth="1"/>
    <col min="15872" max="15872" width="11.140625" style="2" customWidth="1"/>
    <col min="15873" max="15873" width="9.85546875" style="2" customWidth="1"/>
    <col min="15874" max="15874" width="11.7109375" style="2" customWidth="1"/>
    <col min="15875" max="15875" width="14.5703125" style="2" customWidth="1"/>
    <col min="15876" max="15876" width="14.85546875" style="2" customWidth="1"/>
    <col min="15877" max="15877" width="14" style="2" customWidth="1"/>
    <col min="15878" max="15878" width="16.140625" style="2" customWidth="1"/>
    <col min="15879" max="15879" width="14.140625" style="2" customWidth="1"/>
    <col min="15880" max="15880" width="15.5703125" style="2" customWidth="1"/>
    <col min="15881" max="15881" width="14.5703125" style="2" customWidth="1"/>
    <col min="15882" max="15882" width="15.140625" style="2" customWidth="1"/>
    <col min="15883" max="16124" width="14.7109375" style="2"/>
    <col min="16125" max="16125" width="7.28515625" style="2" customWidth="1"/>
    <col min="16126" max="16126" width="9.85546875" style="2" customWidth="1"/>
    <col min="16127" max="16127" width="8.85546875" style="2" customWidth="1"/>
    <col min="16128" max="16128" width="11.140625" style="2" customWidth="1"/>
    <col min="16129" max="16129" width="9.85546875" style="2" customWidth="1"/>
    <col min="16130" max="16130" width="11.7109375" style="2" customWidth="1"/>
    <col min="16131" max="16131" width="14.5703125" style="2" customWidth="1"/>
    <col min="16132" max="16132" width="14.85546875" style="2" customWidth="1"/>
    <col min="16133" max="16133" width="14" style="2" customWidth="1"/>
    <col min="16134" max="16134" width="16.140625" style="2" customWidth="1"/>
    <col min="16135" max="16135" width="14.140625" style="2" customWidth="1"/>
    <col min="16136" max="16136" width="15.5703125" style="2" customWidth="1"/>
    <col min="16137" max="16137" width="14.5703125" style="2" customWidth="1"/>
    <col min="16138" max="16138" width="15.140625" style="2" customWidth="1"/>
    <col min="16139" max="16384" width="14.7109375" style="2"/>
  </cols>
  <sheetData>
    <row r="1" spans="1:26" ht="20.25">
      <c r="A1" s="193"/>
      <c r="B1" s="1"/>
      <c r="F1" s="410" t="s">
        <v>0</v>
      </c>
      <c r="G1" s="410"/>
      <c r="H1" s="410"/>
      <c r="I1" s="410"/>
      <c r="M1" s="218" t="s">
        <v>189</v>
      </c>
      <c r="N1" s="3"/>
    </row>
    <row r="2" spans="1:26" ht="18">
      <c r="A2" s="194" t="s">
        <v>273</v>
      </c>
      <c r="B2" s="1"/>
      <c r="E2" s="4"/>
      <c r="F2" s="411"/>
      <c r="G2" s="411"/>
      <c r="H2" s="411"/>
      <c r="I2" s="411"/>
      <c r="K2" s="5"/>
      <c r="M2" s="219" t="s">
        <v>190</v>
      </c>
    </row>
    <row r="3" spans="1:26" ht="21" customHeight="1">
      <c r="A3" s="6" t="s">
        <v>1</v>
      </c>
      <c r="B3" s="6"/>
      <c r="C3" s="6"/>
      <c r="D3" s="414"/>
      <c r="E3" s="414"/>
      <c r="F3" s="414"/>
      <c r="G3" s="414"/>
      <c r="H3" s="414"/>
      <c r="I3" s="414"/>
      <c r="J3" s="77"/>
      <c r="K3" s="77" t="s">
        <v>188</v>
      </c>
      <c r="L3" s="217"/>
      <c r="M3" s="77"/>
      <c r="N3" s="77" t="s">
        <v>2</v>
      </c>
      <c r="O3" s="78">
        <v>0.3</v>
      </c>
      <c r="P3" s="87"/>
      <c r="Q3" s="88"/>
      <c r="R3" s="79" t="s">
        <v>85</v>
      </c>
      <c r="S3" s="76" t="s">
        <v>180</v>
      </c>
    </row>
    <row r="4" spans="1:26" ht="15.95" customHeight="1">
      <c r="A4" s="8" t="s">
        <v>62</v>
      </c>
      <c r="B4" s="8"/>
      <c r="C4" s="8"/>
      <c r="D4" s="414"/>
      <c r="E4" s="414"/>
      <c r="F4" s="414"/>
      <c r="G4" s="414"/>
      <c r="H4" s="1" t="s">
        <v>3</v>
      </c>
      <c r="I4" s="9" t="s">
        <v>4</v>
      </c>
      <c r="J4" s="60">
        <v>43466</v>
      </c>
      <c r="K4" s="10" t="s">
        <v>5</v>
      </c>
      <c r="L4" s="61">
        <v>43830</v>
      </c>
      <c r="M4" s="11"/>
      <c r="N4" s="11"/>
      <c r="W4" s="412"/>
      <c r="X4" s="413"/>
    </row>
    <row r="5" spans="1:26" ht="5.0999999999999996" customHeight="1">
      <c r="A5" s="12"/>
      <c r="B5" s="13"/>
      <c r="C5" s="7"/>
      <c r="D5" s="7"/>
      <c r="E5" s="7"/>
      <c r="F5" s="7"/>
      <c r="G5" s="7"/>
      <c r="H5" s="7"/>
      <c r="I5" s="11"/>
      <c r="J5" s="6"/>
      <c r="K5" s="7"/>
      <c r="L5" s="7"/>
      <c r="M5" s="7"/>
      <c r="N5" s="13"/>
      <c r="O5" s="13"/>
      <c r="P5" s="15"/>
      <c r="Q5" s="15"/>
      <c r="R5" s="15"/>
      <c r="S5" s="15"/>
      <c r="W5" s="413"/>
      <c r="X5" s="413"/>
    </row>
    <row r="6" spans="1:26" ht="12.95" customHeight="1">
      <c r="A6" s="14" t="s">
        <v>6</v>
      </c>
      <c r="B6" s="15" t="s">
        <v>7</v>
      </c>
      <c r="C6" s="15" t="s">
        <v>8</v>
      </c>
      <c r="D6" s="15" t="s">
        <v>9</v>
      </c>
      <c r="E6" s="15" t="s">
        <v>10</v>
      </c>
      <c r="F6" s="15" t="s">
        <v>11</v>
      </c>
      <c r="G6" s="15" t="s">
        <v>12</v>
      </c>
      <c r="H6" s="15" t="s">
        <v>13</v>
      </c>
      <c r="I6" s="16" t="s">
        <v>14</v>
      </c>
      <c r="J6" s="15" t="s">
        <v>15</v>
      </c>
      <c r="K6" s="15" t="s">
        <v>16</v>
      </c>
      <c r="L6" s="15" t="s">
        <v>17</v>
      </c>
      <c r="M6" s="15" t="s">
        <v>18</v>
      </c>
      <c r="N6" s="17">
        <v>14</v>
      </c>
      <c r="O6" s="17">
        <v>15</v>
      </c>
      <c r="P6" s="17">
        <v>16</v>
      </c>
      <c r="Q6" s="17">
        <v>17</v>
      </c>
      <c r="R6" s="17">
        <v>18</v>
      </c>
      <c r="S6" s="17">
        <v>19</v>
      </c>
      <c r="U6" s="119"/>
      <c r="V6" s="119"/>
      <c r="W6" s="413"/>
      <c r="X6" s="413"/>
    </row>
    <row r="7" spans="1:26" ht="14.1" customHeight="1">
      <c r="A7" s="18" t="s">
        <v>19</v>
      </c>
      <c r="B7" s="19" t="s">
        <v>64</v>
      </c>
      <c r="C7" s="20" t="s">
        <v>20</v>
      </c>
      <c r="D7" s="20" t="s">
        <v>22</v>
      </c>
      <c r="E7" s="20" t="s">
        <v>23</v>
      </c>
      <c r="F7" s="20" t="s">
        <v>24</v>
      </c>
      <c r="G7" s="20" t="s">
        <v>25</v>
      </c>
      <c r="H7" s="20" t="s">
        <v>69</v>
      </c>
      <c r="I7" s="20" t="s">
        <v>25</v>
      </c>
      <c r="J7" s="23" t="s">
        <v>106</v>
      </c>
      <c r="K7" s="20" t="s">
        <v>33</v>
      </c>
      <c r="L7" s="20" t="s">
        <v>26</v>
      </c>
      <c r="M7" s="20" t="s">
        <v>27</v>
      </c>
      <c r="N7" s="21" t="s">
        <v>28</v>
      </c>
      <c r="O7" s="21" t="s">
        <v>73</v>
      </c>
      <c r="P7" s="67" t="s">
        <v>88</v>
      </c>
      <c r="Q7" s="68" t="s">
        <v>70</v>
      </c>
      <c r="R7" s="68" t="s">
        <v>86</v>
      </c>
      <c r="S7" s="67" t="s">
        <v>98</v>
      </c>
      <c r="W7" s="413"/>
      <c r="X7" s="413"/>
    </row>
    <row r="8" spans="1:26" ht="14.1" customHeight="1">
      <c r="A8" s="22" t="s">
        <v>29</v>
      </c>
      <c r="B8" s="20" t="s">
        <v>29</v>
      </c>
      <c r="C8" s="20" t="s">
        <v>29</v>
      </c>
      <c r="D8" s="20" t="s">
        <v>21</v>
      </c>
      <c r="E8" s="20" t="s">
        <v>30</v>
      </c>
      <c r="F8" s="20" t="s">
        <v>21</v>
      </c>
      <c r="G8" s="20" t="s">
        <v>32</v>
      </c>
      <c r="H8" s="20" t="s">
        <v>68</v>
      </c>
      <c r="I8" s="27" t="s">
        <v>37</v>
      </c>
      <c r="J8" s="20" t="s">
        <v>38</v>
      </c>
      <c r="K8" s="20" t="s">
        <v>21</v>
      </c>
      <c r="L8" s="20" t="s">
        <v>34</v>
      </c>
      <c r="M8" s="20" t="s">
        <v>35</v>
      </c>
      <c r="N8" s="21" t="s">
        <v>36</v>
      </c>
      <c r="O8" s="21" t="s">
        <v>74</v>
      </c>
      <c r="P8" s="69" t="s">
        <v>89</v>
      </c>
      <c r="Q8" s="69" t="s">
        <v>71</v>
      </c>
      <c r="R8" s="69" t="s">
        <v>71</v>
      </c>
      <c r="S8" s="69" t="s">
        <v>99</v>
      </c>
      <c r="W8" s="413"/>
      <c r="X8" s="413"/>
    </row>
    <row r="9" spans="1:26" ht="14.1" customHeight="1">
      <c r="A9" s="24"/>
      <c r="B9" s="25"/>
      <c r="C9" s="20"/>
      <c r="D9" s="25"/>
      <c r="E9" s="25"/>
      <c r="F9" s="20" t="s">
        <v>31</v>
      </c>
      <c r="G9" s="20" t="s">
        <v>37</v>
      </c>
      <c r="H9" s="26" t="s">
        <v>92</v>
      </c>
      <c r="I9" s="27" t="s">
        <v>187</v>
      </c>
      <c r="J9" s="20" t="s">
        <v>41</v>
      </c>
      <c r="K9" s="20"/>
      <c r="L9" s="20" t="s">
        <v>39</v>
      </c>
      <c r="M9" s="20" t="s">
        <v>108</v>
      </c>
      <c r="N9" s="28" t="s">
        <v>40</v>
      </c>
      <c r="O9" s="28" t="s">
        <v>75</v>
      </c>
      <c r="P9" s="69" t="s">
        <v>90</v>
      </c>
      <c r="Q9" s="69" t="s">
        <v>72</v>
      </c>
      <c r="R9" s="69" t="s">
        <v>72</v>
      </c>
      <c r="S9" s="69" t="s">
        <v>163</v>
      </c>
    </row>
    <row r="10" spans="1:26" ht="14.1" customHeight="1">
      <c r="A10" s="29"/>
      <c r="B10" s="30"/>
      <c r="C10" s="30"/>
      <c r="D10" s="30"/>
      <c r="E10" s="30"/>
      <c r="F10" s="30"/>
      <c r="G10" s="31"/>
      <c r="H10" s="32"/>
      <c r="I10" s="33"/>
      <c r="J10" s="123"/>
      <c r="K10" s="31"/>
      <c r="L10" s="34"/>
      <c r="M10" s="35" t="s">
        <v>109</v>
      </c>
      <c r="N10" s="36" t="s">
        <v>63</v>
      </c>
      <c r="O10" s="122" t="s">
        <v>76</v>
      </c>
      <c r="P10" s="75" t="s">
        <v>151</v>
      </c>
      <c r="Q10" s="70"/>
      <c r="R10" s="70"/>
      <c r="S10" s="70"/>
      <c r="Z10" s="407" t="s">
        <v>96</v>
      </c>
    </row>
    <row r="11" spans="1:26" ht="3.95" customHeight="1">
      <c r="A11" s="29"/>
      <c r="B11" s="30"/>
      <c r="C11" s="30"/>
      <c r="D11" s="30"/>
      <c r="E11" s="30"/>
      <c r="F11" s="30"/>
      <c r="G11" s="31"/>
      <c r="H11" s="31"/>
      <c r="I11" s="37" t="s">
        <v>42</v>
      </c>
      <c r="J11" s="31"/>
      <c r="K11" s="38"/>
      <c r="L11" s="39"/>
      <c r="M11" s="40"/>
      <c r="N11" s="40"/>
      <c r="O11" s="40"/>
      <c r="P11" s="66"/>
      <c r="Q11" s="66"/>
      <c r="R11" s="66"/>
      <c r="S11" s="66"/>
      <c r="Z11" s="407"/>
    </row>
    <row r="12" spans="1:26" ht="15.95" customHeight="1">
      <c r="A12" s="41"/>
      <c r="B12" s="42"/>
      <c r="C12" s="43"/>
      <c r="D12" s="44" t="s">
        <v>93</v>
      </c>
      <c r="E12" s="43"/>
      <c r="F12" s="44"/>
      <c r="G12" s="44" t="s">
        <v>43</v>
      </c>
      <c r="H12" s="44"/>
      <c r="I12" s="44" t="s">
        <v>44</v>
      </c>
      <c r="J12" s="44" t="s">
        <v>94</v>
      </c>
      <c r="K12" s="44" t="s">
        <v>45</v>
      </c>
      <c r="L12" s="44" t="s">
        <v>46</v>
      </c>
      <c r="M12" s="44" t="s">
        <v>47</v>
      </c>
      <c r="N12" s="44"/>
      <c r="O12" s="44" t="s">
        <v>101</v>
      </c>
      <c r="P12" s="74"/>
      <c r="Q12" s="44"/>
      <c r="R12" s="40"/>
      <c r="S12" s="74"/>
      <c r="T12" s="86"/>
      <c r="U12" s="86" t="s">
        <v>32</v>
      </c>
      <c r="V12" s="86"/>
      <c r="W12" s="120" t="s">
        <v>32</v>
      </c>
      <c r="Y12" s="409" t="s">
        <v>97</v>
      </c>
      <c r="Z12" s="407"/>
    </row>
    <row r="13" spans="1:26" ht="15.95" customHeight="1" thickBot="1">
      <c r="A13" s="45"/>
      <c r="B13" s="46"/>
      <c r="C13" s="47"/>
      <c r="D13" s="48" t="s">
        <v>78</v>
      </c>
      <c r="E13" s="49"/>
      <c r="F13" s="48"/>
      <c r="G13" s="48" t="s">
        <v>48</v>
      </c>
      <c r="H13" s="62"/>
      <c r="I13" s="50" t="s">
        <v>186</v>
      </c>
      <c r="J13" s="48" t="s">
        <v>49</v>
      </c>
      <c r="K13" s="48" t="s">
        <v>95</v>
      </c>
      <c r="L13" s="48" t="s">
        <v>50</v>
      </c>
      <c r="M13" s="48" t="s">
        <v>51</v>
      </c>
      <c r="N13" s="48"/>
      <c r="O13" s="48" t="s">
        <v>102</v>
      </c>
      <c r="P13" s="84" t="s">
        <v>152</v>
      </c>
      <c r="Q13" s="85"/>
      <c r="R13" s="84" t="s">
        <v>91</v>
      </c>
      <c r="S13" s="84" t="s">
        <v>156</v>
      </c>
      <c r="U13" s="116" t="s">
        <v>105</v>
      </c>
      <c r="W13" s="121" t="s">
        <v>153</v>
      </c>
      <c r="Y13" s="409"/>
      <c r="Z13" s="407"/>
    </row>
    <row r="14" spans="1:26" ht="20.100000000000001" customHeight="1" thickTop="1">
      <c r="A14" s="63"/>
      <c r="B14" s="64"/>
      <c r="C14" s="65"/>
      <c r="D14" s="65"/>
      <c r="E14" s="80"/>
      <c r="F14" s="51">
        <f t="shared" ref="F14" si="0">(D14+E14)</f>
        <v>0</v>
      </c>
      <c r="G14" s="81"/>
      <c r="H14" s="196"/>
      <c r="I14" s="53">
        <f t="shared" ref="I14" si="1">ROUNDUP(IF(G14="vacant",0,(+G14*+Z14)),0)</f>
        <v>0</v>
      </c>
      <c r="J14" s="54">
        <f>IF(G14="vacant","",IF(I14=0,0,I14-E14))</f>
        <v>0</v>
      </c>
      <c r="K14" s="54">
        <f>IF(AND($L$3="x",G14="vacant"),"",IF($L$3="x",D14,IF(J14&lt;D14,D14,J14)))</f>
        <v>0</v>
      </c>
      <c r="L14" s="55">
        <f>IF(G14="vacant","",IF(K14=D14,0,K14-D14))</f>
        <v>0</v>
      </c>
      <c r="M14" s="52">
        <f t="shared" ref="M14" si="2">IF(G14="vacant","",ROUNDDOWN(IF(J14=0,0,(IF(K14=0,0,+(K14+E14)/G14))),2))</f>
        <v>0</v>
      </c>
      <c r="N14" s="56" t="str">
        <f>IF(G14="vacant","",IF(OR(P14="erap",P14="other",P14="srap"),"",IF(M14&gt;Z14,"X","")))</f>
        <v/>
      </c>
      <c r="O14" s="57">
        <f t="shared" ref="O14" si="3">IF(J14&lt;D14,(D14-(IF(J14&lt;0.5,0,J14))),0)</f>
        <v>0</v>
      </c>
      <c r="P14" s="83"/>
      <c r="Q14" s="82"/>
      <c r="R14" s="83"/>
      <c r="S14" s="83"/>
      <c r="T14" s="119" t="str">
        <f>IF(AND($Q14&lt;62,$Q14&gt;0,$S$3="Elderly",ISBLANK($R14)),"ALERT","")</f>
        <v/>
      </c>
      <c r="U14" s="119">
        <f>IF(AND(O14=0,P14="erap"),0,IF(P14="srap",0,IF(AND(S14="P",P14="erap"),0,IF(AND(S14="t",P14="erap"),0,IF(P14="other",0,IF(P14="",0,IF(AND(S14="",P14="erap"),D14-J14,O14)))))))</f>
        <v>0</v>
      </c>
      <c r="V14" s="119"/>
      <c r="W14" s="117">
        <f>IF(AND(G14="vacant",S14="t"),AVERAGEIF(O$14:O$225,"&gt;0"),IF(AND(G14="vacant",S14="p"),AVERAGEIF(O$14:O$225,"&gt;0"),IF(AND(S14="",P14="",O14&gt;0),"overburdened",IF(AND(S14="",P14="other"),0,IF(AND(P14="erap",S14=""),0,IF(AND(P14="SRAP",S14=""),"ALERT",IF(AND(O14=0,S14="p"),"ALERT",IF(AND(O14=0,S14="t"),"ALERT",IF(AND(S14="t",P14="other"),"0",IF(AND(S14="p",P14="other"),"0",O14))))))))))</f>
        <v>0</v>
      </c>
      <c r="X14" s="124" t="str">
        <f>IF(AND(G14="vacant",S14="t"),"ALERT",IF(AND(G14="vacant",S14="p"),"ALERT",IF(AND(S14="p",P14="other"),"ALERT",IF(AND(S14="t",P14="other"),"ALERT",IF(AND(P14="rap",S14=""),"ALERT",IF(AND(W14&gt;0,P14="erap",S14=""),"ALERT",""))))))</f>
        <v/>
      </c>
      <c r="Y14" s="125">
        <f>IF(AND(R14="Y",S14="p",Q14&lt;62),62,IF(AND(R14="Y",S14="t",Q14&lt;62),62,Q14))</f>
        <v>0</v>
      </c>
      <c r="Z14" s="118">
        <f>IF(P14="other",0.3,IF(AND(Y14&lt;62,P14="srap",R14=""),0.4,IF(AND(S14="t",Q14=""),0.3,IF(AND(S14="p",Q14=""),0.3,IF(AND(Y14=62,Q14=""),$O$3,IF(Y14=0,$O$3,IF(AND(S14=""),$O$3,IF(Y14&gt;=62,0.3,(IF(Y14&lt;62,0.4))))))))))</f>
        <v>0.3</v>
      </c>
    </row>
    <row r="15" spans="1:26" ht="20.100000000000001" customHeight="1">
      <c r="A15" s="63"/>
      <c r="B15" s="64"/>
      <c r="C15" s="65"/>
      <c r="D15" s="65"/>
      <c r="E15" s="80"/>
      <c r="F15" s="51">
        <f t="shared" ref="F15:F78" si="4">(D15+E15)</f>
        <v>0</v>
      </c>
      <c r="G15" s="81"/>
      <c r="H15" s="196"/>
      <c r="I15" s="53">
        <f t="shared" ref="I15:I78" si="5">ROUNDUP(IF(G15="vacant",0,(+G15*+Z15)),0)</f>
        <v>0</v>
      </c>
      <c r="J15" s="54">
        <f t="shared" ref="J15:J78" si="6">IF(G15="vacant","",IF(I15=0,0,I15-E15))</f>
        <v>0</v>
      </c>
      <c r="K15" s="54">
        <f t="shared" ref="K15:K78" si="7">IF(AND($L$3="x",G15="vacant"),"",IF($L$3="x",D15,IF(J15&lt;D15,D15,J15)))</f>
        <v>0</v>
      </c>
      <c r="L15" s="55">
        <f t="shared" ref="L15:L78" si="8">IF(G15="vacant","",IF(K15=D15,0,K15-D15))</f>
        <v>0</v>
      </c>
      <c r="M15" s="52">
        <f t="shared" ref="M15:M78" si="9">IF(G15="vacant","",ROUNDDOWN(IF(J15=0,0,(IF(K15=0,0,+(K15+E15)/G15))),2))</f>
        <v>0</v>
      </c>
      <c r="N15" s="56" t="str">
        <f t="shared" ref="N15:N78" si="10">IF(G15="vacant","",IF(OR(P15="erap",P15="other",P15="srap"),"",IF(M15&gt;Z15,"X","")))</f>
        <v/>
      </c>
      <c r="O15" s="57">
        <f t="shared" ref="O15:O78" si="11">IF(J15&lt;D15,(D15-(IF(J15&lt;0.5,0,J15))),0)</f>
        <v>0</v>
      </c>
      <c r="P15" s="83"/>
      <c r="Q15" s="82"/>
      <c r="R15" s="83"/>
      <c r="S15" s="83"/>
      <c r="T15" s="119" t="str">
        <f t="shared" ref="T15:T78" si="12">IF(AND($Q15&lt;62,$Q15&gt;0,$S$3="Elderly",ISBLANK($R15)),"ALERT","")</f>
        <v/>
      </c>
      <c r="U15" s="119">
        <f t="shared" ref="U15:U78" si="13">IF(AND(O15=0,P15="erap"),0,IF(P15="srap",0,IF(AND(S15="P",P15="erap"),0,IF(AND(S15="t",P15="erap"),0,IF(P15="other",0,IF(P15="",0,IF(AND(S15="",P15="erap"),D15-J15,O15)))))))</f>
        <v>0</v>
      </c>
      <c r="V15" s="119"/>
      <c r="W15" s="117">
        <f t="shared" ref="W15:W78" si="14">IF(AND(G15="vacant",S15="t"),AVERAGEIF(O$14:O$225,"&gt;0"),IF(AND(G15="vacant",S15="p"),AVERAGEIF(O$14:O$225,"&gt;0"),IF(AND(S15="",P15="",O15&gt;0),"overburdened",IF(AND(S15="",P15="other"),0,IF(AND(P15="erap",S15=""),0,IF(AND(P15="SRAP",S15=""),"ALERT",IF(AND(O15=0,S15="p"),"ALERT",IF(AND(O15=0,S15="t"),"ALERT",IF(AND(S15="t",P15="other"),"0",IF(AND(S15="p",P15="other"),"0",O15))))))))))</f>
        <v>0</v>
      </c>
      <c r="X15" s="124" t="str">
        <f t="shared" ref="X15:X78" si="15">IF(AND(G15="vacant",S15="t"),"ALERT",IF(AND(G15="vacant",S15="p"),"ALERT",IF(AND(S15="p",P15="other"),"ALERT",IF(AND(S15="t",P15="other"),"ALERT",IF(AND(P15="rap",S15=""),"ALERT",IF(AND(W15&gt;0,P15="erap",S15=""),"ALERT",""))))))</f>
        <v/>
      </c>
      <c r="Y15" s="125">
        <f t="shared" ref="Y15:Y78" si="16">IF(AND(R15="Y",S15="p",Q15&lt;62),62,IF(AND(R15="Y",S15="t",Q15&lt;62),62,Q15))</f>
        <v>0</v>
      </c>
      <c r="Z15" s="118">
        <f t="shared" ref="Z15:Z78" si="17">IF(P15="other",0.3,IF(AND(Y15&lt;62,P15="srap",R15=""),0.4,IF(AND(S15="t",Q15=""),0.3,IF(AND(S15="p",Q15=""),0.3,IF(AND(Y15=62,Q15=""),$O$3,IF(Y15=0,$O$3,IF(AND(S15=""),$O$3,IF(Y15&gt;=62,0.3,(IF(Y15&lt;62,0.4))))))))))</f>
        <v>0.3</v>
      </c>
    </row>
    <row r="16" spans="1:26" ht="20.100000000000001" customHeight="1">
      <c r="A16" s="63"/>
      <c r="B16" s="64"/>
      <c r="C16" s="65"/>
      <c r="D16" s="65"/>
      <c r="E16" s="80"/>
      <c r="F16" s="51">
        <f t="shared" si="4"/>
        <v>0</v>
      </c>
      <c r="G16" s="81"/>
      <c r="H16" s="196"/>
      <c r="I16" s="53">
        <f t="shared" si="5"/>
        <v>0</v>
      </c>
      <c r="J16" s="54">
        <f t="shared" si="6"/>
        <v>0</v>
      </c>
      <c r="K16" s="54">
        <f t="shared" si="7"/>
        <v>0</v>
      </c>
      <c r="L16" s="55">
        <f t="shared" si="8"/>
        <v>0</v>
      </c>
      <c r="M16" s="52">
        <f t="shared" si="9"/>
        <v>0</v>
      </c>
      <c r="N16" s="56" t="str">
        <f t="shared" si="10"/>
        <v/>
      </c>
      <c r="O16" s="57">
        <f t="shared" si="11"/>
        <v>0</v>
      </c>
      <c r="P16" s="83"/>
      <c r="Q16" s="82"/>
      <c r="R16" s="83"/>
      <c r="S16" s="83"/>
      <c r="T16" s="119" t="str">
        <f t="shared" si="12"/>
        <v/>
      </c>
      <c r="U16" s="119">
        <f t="shared" si="13"/>
        <v>0</v>
      </c>
      <c r="V16" s="119"/>
      <c r="W16" s="117">
        <f t="shared" si="14"/>
        <v>0</v>
      </c>
      <c r="X16" s="124" t="str">
        <f t="shared" si="15"/>
        <v/>
      </c>
      <c r="Y16" s="125">
        <f t="shared" si="16"/>
        <v>0</v>
      </c>
      <c r="Z16" s="118">
        <f t="shared" si="17"/>
        <v>0.3</v>
      </c>
    </row>
    <row r="17" spans="1:26" ht="20.100000000000001" customHeight="1">
      <c r="A17" s="63"/>
      <c r="B17" s="64"/>
      <c r="C17" s="65"/>
      <c r="D17" s="65"/>
      <c r="E17" s="80"/>
      <c r="F17" s="51">
        <f t="shared" si="4"/>
        <v>0</v>
      </c>
      <c r="G17" s="81"/>
      <c r="H17" s="196"/>
      <c r="I17" s="53">
        <f t="shared" si="5"/>
        <v>0</v>
      </c>
      <c r="J17" s="54">
        <f t="shared" si="6"/>
        <v>0</v>
      </c>
      <c r="K17" s="54">
        <f t="shared" si="7"/>
        <v>0</v>
      </c>
      <c r="L17" s="55">
        <f t="shared" si="8"/>
        <v>0</v>
      </c>
      <c r="M17" s="52">
        <f t="shared" si="9"/>
        <v>0</v>
      </c>
      <c r="N17" s="56" t="str">
        <f t="shared" si="10"/>
        <v/>
      </c>
      <c r="O17" s="57">
        <f t="shared" si="11"/>
        <v>0</v>
      </c>
      <c r="P17" s="83"/>
      <c r="Q17" s="82"/>
      <c r="R17" s="83"/>
      <c r="S17" s="83"/>
      <c r="T17" s="119" t="str">
        <f t="shared" si="12"/>
        <v/>
      </c>
      <c r="U17" s="119">
        <f t="shared" si="13"/>
        <v>0</v>
      </c>
      <c r="V17" s="119"/>
      <c r="W17" s="117">
        <f t="shared" si="14"/>
        <v>0</v>
      </c>
      <c r="X17" s="124" t="str">
        <f t="shared" si="15"/>
        <v/>
      </c>
      <c r="Y17" s="125">
        <f t="shared" si="16"/>
        <v>0</v>
      </c>
      <c r="Z17" s="118">
        <f t="shared" si="17"/>
        <v>0.3</v>
      </c>
    </row>
    <row r="18" spans="1:26" ht="20.100000000000001" customHeight="1">
      <c r="A18" s="63"/>
      <c r="B18" s="64"/>
      <c r="C18" s="65"/>
      <c r="D18" s="65"/>
      <c r="E18" s="80"/>
      <c r="F18" s="51">
        <f t="shared" si="4"/>
        <v>0</v>
      </c>
      <c r="G18" s="81"/>
      <c r="H18" s="196"/>
      <c r="I18" s="53">
        <f t="shared" si="5"/>
        <v>0</v>
      </c>
      <c r="J18" s="54">
        <f t="shared" si="6"/>
        <v>0</v>
      </c>
      <c r="K18" s="54">
        <f t="shared" si="7"/>
        <v>0</v>
      </c>
      <c r="L18" s="55">
        <f t="shared" si="8"/>
        <v>0</v>
      </c>
      <c r="M18" s="52">
        <f t="shared" si="9"/>
        <v>0</v>
      </c>
      <c r="N18" s="56" t="str">
        <f t="shared" si="10"/>
        <v/>
      </c>
      <c r="O18" s="57">
        <f t="shared" si="11"/>
        <v>0</v>
      </c>
      <c r="P18" s="83"/>
      <c r="Q18" s="82"/>
      <c r="R18" s="83"/>
      <c r="S18" s="83"/>
      <c r="T18" s="119" t="str">
        <f t="shared" si="12"/>
        <v/>
      </c>
      <c r="U18" s="119">
        <f t="shared" si="13"/>
        <v>0</v>
      </c>
      <c r="V18" s="119"/>
      <c r="W18" s="117">
        <f t="shared" si="14"/>
        <v>0</v>
      </c>
      <c r="X18" s="124" t="str">
        <f t="shared" si="15"/>
        <v/>
      </c>
      <c r="Y18" s="125">
        <f t="shared" si="16"/>
        <v>0</v>
      </c>
      <c r="Z18" s="118">
        <f t="shared" si="17"/>
        <v>0.3</v>
      </c>
    </row>
    <row r="19" spans="1:26" ht="20.100000000000001" customHeight="1">
      <c r="A19" s="63"/>
      <c r="B19" s="64"/>
      <c r="C19" s="65"/>
      <c r="D19" s="65"/>
      <c r="E19" s="80"/>
      <c r="F19" s="51">
        <f t="shared" si="4"/>
        <v>0</v>
      </c>
      <c r="G19" s="81"/>
      <c r="H19" s="196"/>
      <c r="I19" s="53">
        <f t="shared" si="5"/>
        <v>0</v>
      </c>
      <c r="J19" s="54">
        <f t="shared" si="6"/>
        <v>0</v>
      </c>
      <c r="K19" s="54">
        <f t="shared" si="7"/>
        <v>0</v>
      </c>
      <c r="L19" s="55">
        <f t="shared" si="8"/>
        <v>0</v>
      </c>
      <c r="M19" s="52">
        <f t="shared" si="9"/>
        <v>0</v>
      </c>
      <c r="N19" s="56" t="str">
        <f t="shared" si="10"/>
        <v/>
      </c>
      <c r="O19" s="57">
        <f t="shared" si="11"/>
        <v>0</v>
      </c>
      <c r="P19" s="83"/>
      <c r="Q19" s="82"/>
      <c r="R19" s="83"/>
      <c r="S19" s="83"/>
      <c r="T19" s="119" t="str">
        <f t="shared" si="12"/>
        <v/>
      </c>
      <c r="U19" s="119">
        <f t="shared" si="13"/>
        <v>0</v>
      </c>
      <c r="V19" s="119"/>
      <c r="W19" s="117">
        <f t="shared" si="14"/>
        <v>0</v>
      </c>
      <c r="X19" s="124" t="str">
        <f t="shared" si="15"/>
        <v/>
      </c>
      <c r="Y19" s="125">
        <f t="shared" si="16"/>
        <v>0</v>
      </c>
      <c r="Z19" s="118">
        <f t="shared" si="17"/>
        <v>0.3</v>
      </c>
    </row>
    <row r="20" spans="1:26" ht="20.100000000000001" customHeight="1">
      <c r="A20" s="63"/>
      <c r="B20" s="64"/>
      <c r="C20" s="65"/>
      <c r="D20" s="65"/>
      <c r="E20" s="80"/>
      <c r="F20" s="51">
        <f t="shared" si="4"/>
        <v>0</v>
      </c>
      <c r="G20" s="81"/>
      <c r="H20" s="196"/>
      <c r="I20" s="53">
        <f t="shared" si="5"/>
        <v>0</v>
      </c>
      <c r="J20" s="54">
        <f t="shared" si="6"/>
        <v>0</v>
      </c>
      <c r="K20" s="54">
        <f t="shared" si="7"/>
        <v>0</v>
      </c>
      <c r="L20" s="55">
        <f t="shared" si="8"/>
        <v>0</v>
      </c>
      <c r="M20" s="52">
        <f t="shared" si="9"/>
        <v>0</v>
      </c>
      <c r="N20" s="56" t="str">
        <f t="shared" si="10"/>
        <v/>
      </c>
      <c r="O20" s="57">
        <f t="shared" si="11"/>
        <v>0</v>
      </c>
      <c r="P20" s="83"/>
      <c r="Q20" s="82"/>
      <c r="R20" s="83"/>
      <c r="S20" s="83"/>
      <c r="T20" s="119" t="str">
        <f t="shared" si="12"/>
        <v/>
      </c>
      <c r="U20" s="119">
        <f t="shared" si="13"/>
        <v>0</v>
      </c>
      <c r="V20" s="119"/>
      <c r="W20" s="117">
        <f t="shared" si="14"/>
        <v>0</v>
      </c>
      <c r="X20" s="124" t="str">
        <f t="shared" si="15"/>
        <v/>
      </c>
      <c r="Y20" s="125">
        <f t="shared" si="16"/>
        <v>0</v>
      </c>
      <c r="Z20" s="118">
        <f t="shared" si="17"/>
        <v>0.3</v>
      </c>
    </row>
    <row r="21" spans="1:26" ht="20.100000000000001" customHeight="1">
      <c r="A21" s="63"/>
      <c r="B21" s="64"/>
      <c r="C21" s="65"/>
      <c r="D21" s="65"/>
      <c r="E21" s="80"/>
      <c r="F21" s="51">
        <f t="shared" si="4"/>
        <v>0</v>
      </c>
      <c r="G21" s="81"/>
      <c r="H21" s="196"/>
      <c r="I21" s="53">
        <f t="shared" si="5"/>
        <v>0</v>
      </c>
      <c r="J21" s="54">
        <f t="shared" si="6"/>
        <v>0</v>
      </c>
      <c r="K21" s="54">
        <f t="shared" si="7"/>
        <v>0</v>
      </c>
      <c r="L21" s="55">
        <f t="shared" si="8"/>
        <v>0</v>
      </c>
      <c r="M21" s="52">
        <f t="shared" si="9"/>
        <v>0</v>
      </c>
      <c r="N21" s="56" t="str">
        <f t="shared" si="10"/>
        <v/>
      </c>
      <c r="O21" s="57">
        <f t="shared" si="11"/>
        <v>0</v>
      </c>
      <c r="P21" s="83"/>
      <c r="Q21" s="82"/>
      <c r="R21" s="83"/>
      <c r="S21" s="83"/>
      <c r="T21" s="119" t="str">
        <f t="shared" si="12"/>
        <v/>
      </c>
      <c r="U21" s="119">
        <f t="shared" si="13"/>
        <v>0</v>
      </c>
      <c r="V21" s="119"/>
      <c r="W21" s="117">
        <f t="shared" si="14"/>
        <v>0</v>
      </c>
      <c r="X21" s="124" t="str">
        <f t="shared" si="15"/>
        <v/>
      </c>
      <c r="Y21" s="125">
        <f t="shared" si="16"/>
        <v>0</v>
      </c>
      <c r="Z21" s="118">
        <f t="shared" si="17"/>
        <v>0.3</v>
      </c>
    </row>
    <row r="22" spans="1:26" ht="20.100000000000001" customHeight="1">
      <c r="A22" s="63"/>
      <c r="B22" s="64"/>
      <c r="C22" s="65"/>
      <c r="D22" s="65"/>
      <c r="E22" s="80"/>
      <c r="F22" s="51">
        <f t="shared" si="4"/>
        <v>0</v>
      </c>
      <c r="G22" s="81"/>
      <c r="H22" s="196"/>
      <c r="I22" s="53">
        <f t="shared" si="5"/>
        <v>0</v>
      </c>
      <c r="J22" s="54">
        <f t="shared" si="6"/>
        <v>0</v>
      </c>
      <c r="K22" s="54">
        <f t="shared" si="7"/>
        <v>0</v>
      </c>
      <c r="L22" s="55">
        <f t="shared" si="8"/>
        <v>0</v>
      </c>
      <c r="M22" s="52">
        <f t="shared" si="9"/>
        <v>0</v>
      </c>
      <c r="N22" s="56" t="str">
        <f t="shared" si="10"/>
        <v/>
      </c>
      <c r="O22" s="57">
        <f t="shared" si="11"/>
        <v>0</v>
      </c>
      <c r="P22" s="83"/>
      <c r="Q22" s="82"/>
      <c r="R22" s="83"/>
      <c r="S22" s="83"/>
      <c r="T22" s="119" t="str">
        <f t="shared" si="12"/>
        <v/>
      </c>
      <c r="U22" s="119">
        <f t="shared" si="13"/>
        <v>0</v>
      </c>
      <c r="V22" s="119"/>
      <c r="W22" s="117">
        <f t="shared" si="14"/>
        <v>0</v>
      </c>
      <c r="X22" s="124" t="str">
        <f t="shared" si="15"/>
        <v/>
      </c>
      <c r="Y22" s="125">
        <f t="shared" si="16"/>
        <v>0</v>
      </c>
      <c r="Z22" s="118">
        <f t="shared" si="17"/>
        <v>0.3</v>
      </c>
    </row>
    <row r="23" spans="1:26" ht="20.100000000000001" customHeight="1">
      <c r="A23" s="63"/>
      <c r="B23" s="64"/>
      <c r="C23" s="65"/>
      <c r="D23" s="65"/>
      <c r="E23" s="80"/>
      <c r="F23" s="51">
        <f t="shared" si="4"/>
        <v>0</v>
      </c>
      <c r="G23" s="81"/>
      <c r="H23" s="196"/>
      <c r="I23" s="53">
        <f t="shared" si="5"/>
        <v>0</v>
      </c>
      <c r="J23" s="54">
        <f t="shared" si="6"/>
        <v>0</v>
      </c>
      <c r="K23" s="54">
        <f t="shared" si="7"/>
        <v>0</v>
      </c>
      <c r="L23" s="55">
        <f t="shared" si="8"/>
        <v>0</v>
      </c>
      <c r="M23" s="52">
        <f t="shared" si="9"/>
        <v>0</v>
      </c>
      <c r="N23" s="56" t="str">
        <f t="shared" si="10"/>
        <v/>
      </c>
      <c r="O23" s="57">
        <f t="shared" si="11"/>
        <v>0</v>
      </c>
      <c r="P23" s="83"/>
      <c r="Q23" s="82"/>
      <c r="R23" s="83"/>
      <c r="S23" s="83"/>
      <c r="T23" s="119" t="str">
        <f t="shared" si="12"/>
        <v/>
      </c>
      <c r="U23" s="119">
        <f t="shared" si="13"/>
        <v>0</v>
      </c>
      <c r="V23" s="119"/>
      <c r="W23" s="117">
        <f t="shared" si="14"/>
        <v>0</v>
      </c>
      <c r="X23" s="124" t="str">
        <f t="shared" si="15"/>
        <v/>
      </c>
      <c r="Y23" s="125">
        <f t="shared" si="16"/>
        <v>0</v>
      </c>
      <c r="Z23" s="118">
        <f t="shared" si="17"/>
        <v>0.3</v>
      </c>
    </row>
    <row r="24" spans="1:26" ht="20.100000000000001" customHeight="1">
      <c r="A24" s="63"/>
      <c r="B24" s="64"/>
      <c r="C24" s="65"/>
      <c r="D24" s="65"/>
      <c r="E24" s="80"/>
      <c r="F24" s="51">
        <f t="shared" si="4"/>
        <v>0</v>
      </c>
      <c r="G24" s="81"/>
      <c r="H24" s="196"/>
      <c r="I24" s="53">
        <f t="shared" si="5"/>
        <v>0</v>
      </c>
      <c r="J24" s="54">
        <f t="shared" si="6"/>
        <v>0</v>
      </c>
      <c r="K24" s="54">
        <f t="shared" si="7"/>
        <v>0</v>
      </c>
      <c r="L24" s="55">
        <f t="shared" si="8"/>
        <v>0</v>
      </c>
      <c r="M24" s="52">
        <f t="shared" si="9"/>
        <v>0</v>
      </c>
      <c r="N24" s="56" t="str">
        <f t="shared" si="10"/>
        <v/>
      </c>
      <c r="O24" s="57">
        <f t="shared" si="11"/>
        <v>0</v>
      </c>
      <c r="P24" s="83"/>
      <c r="Q24" s="82"/>
      <c r="R24" s="83"/>
      <c r="S24" s="83"/>
      <c r="T24" s="119" t="str">
        <f t="shared" si="12"/>
        <v/>
      </c>
      <c r="U24" s="119">
        <f t="shared" si="13"/>
        <v>0</v>
      </c>
      <c r="V24" s="119"/>
      <c r="W24" s="117">
        <f t="shared" si="14"/>
        <v>0</v>
      </c>
      <c r="X24" s="124" t="str">
        <f t="shared" si="15"/>
        <v/>
      </c>
      <c r="Y24" s="125">
        <f t="shared" si="16"/>
        <v>0</v>
      </c>
      <c r="Z24" s="118">
        <f t="shared" si="17"/>
        <v>0.3</v>
      </c>
    </row>
    <row r="25" spans="1:26" ht="20.100000000000001" customHeight="1">
      <c r="A25" s="63"/>
      <c r="B25" s="64"/>
      <c r="C25" s="65"/>
      <c r="D25" s="65"/>
      <c r="E25" s="80"/>
      <c r="F25" s="51">
        <f t="shared" si="4"/>
        <v>0</v>
      </c>
      <c r="G25" s="81"/>
      <c r="H25" s="196"/>
      <c r="I25" s="53">
        <f t="shared" si="5"/>
        <v>0</v>
      </c>
      <c r="J25" s="54">
        <f t="shared" si="6"/>
        <v>0</v>
      </c>
      <c r="K25" s="54">
        <f t="shared" si="7"/>
        <v>0</v>
      </c>
      <c r="L25" s="55">
        <f t="shared" si="8"/>
        <v>0</v>
      </c>
      <c r="M25" s="52">
        <f t="shared" si="9"/>
        <v>0</v>
      </c>
      <c r="N25" s="56" t="str">
        <f t="shared" si="10"/>
        <v/>
      </c>
      <c r="O25" s="57">
        <f t="shared" si="11"/>
        <v>0</v>
      </c>
      <c r="P25" s="83"/>
      <c r="Q25" s="82"/>
      <c r="R25" s="83"/>
      <c r="S25" s="83"/>
      <c r="T25" s="119" t="str">
        <f t="shared" si="12"/>
        <v/>
      </c>
      <c r="U25" s="119">
        <f t="shared" si="13"/>
        <v>0</v>
      </c>
      <c r="V25" s="119"/>
      <c r="W25" s="117">
        <f t="shared" si="14"/>
        <v>0</v>
      </c>
      <c r="X25" s="124" t="str">
        <f t="shared" si="15"/>
        <v/>
      </c>
      <c r="Y25" s="125">
        <f t="shared" si="16"/>
        <v>0</v>
      </c>
      <c r="Z25" s="118">
        <f t="shared" si="17"/>
        <v>0.3</v>
      </c>
    </row>
    <row r="26" spans="1:26" ht="20.100000000000001" customHeight="1">
      <c r="A26" s="63"/>
      <c r="B26" s="64"/>
      <c r="C26" s="65"/>
      <c r="D26" s="65"/>
      <c r="E26" s="80"/>
      <c r="F26" s="51">
        <f t="shared" si="4"/>
        <v>0</v>
      </c>
      <c r="G26" s="81"/>
      <c r="H26" s="196"/>
      <c r="I26" s="53">
        <f t="shared" si="5"/>
        <v>0</v>
      </c>
      <c r="J26" s="54">
        <f t="shared" si="6"/>
        <v>0</v>
      </c>
      <c r="K26" s="54">
        <f t="shared" si="7"/>
        <v>0</v>
      </c>
      <c r="L26" s="55">
        <f t="shared" si="8"/>
        <v>0</v>
      </c>
      <c r="M26" s="52">
        <f t="shared" si="9"/>
        <v>0</v>
      </c>
      <c r="N26" s="56" t="str">
        <f t="shared" si="10"/>
        <v/>
      </c>
      <c r="O26" s="57">
        <f t="shared" si="11"/>
        <v>0</v>
      </c>
      <c r="P26" s="83"/>
      <c r="Q26" s="82"/>
      <c r="R26" s="83"/>
      <c r="S26" s="83"/>
      <c r="T26" s="119" t="str">
        <f t="shared" si="12"/>
        <v/>
      </c>
      <c r="U26" s="119">
        <f t="shared" si="13"/>
        <v>0</v>
      </c>
      <c r="V26" s="119"/>
      <c r="W26" s="117">
        <f t="shared" si="14"/>
        <v>0</v>
      </c>
      <c r="X26" s="124" t="str">
        <f t="shared" si="15"/>
        <v/>
      </c>
      <c r="Y26" s="125">
        <f t="shared" si="16"/>
        <v>0</v>
      </c>
      <c r="Z26" s="118">
        <f t="shared" si="17"/>
        <v>0.3</v>
      </c>
    </row>
    <row r="27" spans="1:26" ht="20.100000000000001" customHeight="1">
      <c r="A27" s="63"/>
      <c r="B27" s="64"/>
      <c r="C27" s="65"/>
      <c r="D27" s="65"/>
      <c r="E27" s="80"/>
      <c r="F27" s="51">
        <f t="shared" si="4"/>
        <v>0</v>
      </c>
      <c r="G27" s="81"/>
      <c r="H27" s="196"/>
      <c r="I27" s="53">
        <f t="shared" si="5"/>
        <v>0</v>
      </c>
      <c r="J27" s="54">
        <f t="shared" si="6"/>
        <v>0</v>
      </c>
      <c r="K27" s="54">
        <f t="shared" si="7"/>
        <v>0</v>
      </c>
      <c r="L27" s="55">
        <f t="shared" si="8"/>
        <v>0</v>
      </c>
      <c r="M27" s="52">
        <f t="shared" si="9"/>
        <v>0</v>
      </c>
      <c r="N27" s="56" t="str">
        <f t="shared" si="10"/>
        <v/>
      </c>
      <c r="O27" s="57">
        <f t="shared" si="11"/>
        <v>0</v>
      </c>
      <c r="P27" s="83"/>
      <c r="Q27" s="82"/>
      <c r="R27" s="83"/>
      <c r="S27" s="83"/>
      <c r="T27" s="119" t="str">
        <f t="shared" si="12"/>
        <v/>
      </c>
      <c r="U27" s="119">
        <f t="shared" si="13"/>
        <v>0</v>
      </c>
      <c r="V27" s="119"/>
      <c r="W27" s="117">
        <f t="shared" si="14"/>
        <v>0</v>
      </c>
      <c r="X27" s="124" t="str">
        <f t="shared" si="15"/>
        <v/>
      </c>
      <c r="Y27" s="125">
        <f t="shared" si="16"/>
        <v>0</v>
      </c>
      <c r="Z27" s="118">
        <f t="shared" si="17"/>
        <v>0.3</v>
      </c>
    </row>
    <row r="28" spans="1:26" ht="20.100000000000001" customHeight="1">
      <c r="A28" s="63"/>
      <c r="B28" s="64"/>
      <c r="C28" s="65"/>
      <c r="D28" s="65"/>
      <c r="E28" s="80"/>
      <c r="F28" s="51">
        <f t="shared" si="4"/>
        <v>0</v>
      </c>
      <c r="G28" s="81"/>
      <c r="H28" s="196"/>
      <c r="I28" s="53">
        <f t="shared" si="5"/>
        <v>0</v>
      </c>
      <c r="J28" s="54">
        <f t="shared" si="6"/>
        <v>0</v>
      </c>
      <c r="K28" s="54">
        <f t="shared" si="7"/>
        <v>0</v>
      </c>
      <c r="L28" s="55">
        <f t="shared" si="8"/>
        <v>0</v>
      </c>
      <c r="M28" s="52">
        <f t="shared" si="9"/>
        <v>0</v>
      </c>
      <c r="N28" s="56" t="str">
        <f t="shared" si="10"/>
        <v/>
      </c>
      <c r="O28" s="57">
        <f t="shared" si="11"/>
        <v>0</v>
      </c>
      <c r="P28" s="83"/>
      <c r="Q28" s="82"/>
      <c r="R28" s="83"/>
      <c r="S28" s="83"/>
      <c r="T28" s="119" t="str">
        <f t="shared" si="12"/>
        <v/>
      </c>
      <c r="U28" s="119">
        <f t="shared" si="13"/>
        <v>0</v>
      </c>
      <c r="V28" s="119"/>
      <c r="W28" s="117">
        <f t="shared" si="14"/>
        <v>0</v>
      </c>
      <c r="X28" s="124" t="str">
        <f t="shared" si="15"/>
        <v/>
      </c>
      <c r="Y28" s="125">
        <f t="shared" si="16"/>
        <v>0</v>
      </c>
      <c r="Z28" s="118">
        <f t="shared" si="17"/>
        <v>0.3</v>
      </c>
    </row>
    <row r="29" spans="1:26" ht="20.100000000000001" customHeight="1">
      <c r="A29" s="63"/>
      <c r="B29" s="64"/>
      <c r="C29" s="65"/>
      <c r="D29" s="65"/>
      <c r="E29" s="80"/>
      <c r="F29" s="51">
        <f t="shared" si="4"/>
        <v>0</v>
      </c>
      <c r="G29" s="81"/>
      <c r="H29" s="196"/>
      <c r="I29" s="53">
        <f t="shared" si="5"/>
        <v>0</v>
      </c>
      <c r="J29" s="54">
        <f t="shared" si="6"/>
        <v>0</v>
      </c>
      <c r="K29" s="54">
        <f t="shared" si="7"/>
        <v>0</v>
      </c>
      <c r="L29" s="55">
        <f t="shared" si="8"/>
        <v>0</v>
      </c>
      <c r="M29" s="52">
        <f t="shared" si="9"/>
        <v>0</v>
      </c>
      <c r="N29" s="56" t="str">
        <f t="shared" si="10"/>
        <v/>
      </c>
      <c r="O29" s="57">
        <f t="shared" si="11"/>
        <v>0</v>
      </c>
      <c r="P29" s="83"/>
      <c r="Q29" s="82"/>
      <c r="R29" s="83"/>
      <c r="S29" s="83"/>
      <c r="T29" s="119" t="str">
        <f t="shared" si="12"/>
        <v/>
      </c>
      <c r="U29" s="119">
        <f t="shared" si="13"/>
        <v>0</v>
      </c>
      <c r="V29" s="119"/>
      <c r="W29" s="117">
        <f t="shared" si="14"/>
        <v>0</v>
      </c>
      <c r="X29" s="124" t="str">
        <f t="shared" si="15"/>
        <v/>
      </c>
      <c r="Y29" s="125">
        <f t="shared" si="16"/>
        <v>0</v>
      </c>
      <c r="Z29" s="118">
        <f t="shared" si="17"/>
        <v>0.3</v>
      </c>
    </row>
    <row r="30" spans="1:26" ht="20.100000000000001" customHeight="1">
      <c r="A30" s="63"/>
      <c r="B30" s="64"/>
      <c r="C30" s="65"/>
      <c r="D30" s="65"/>
      <c r="E30" s="80"/>
      <c r="F30" s="51">
        <f t="shared" si="4"/>
        <v>0</v>
      </c>
      <c r="G30" s="81"/>
      <c r="H30" s="196"/>
      <c r="I30" s="53">
        <f t="shared" si="5"/>
        <v>0</v>
      </c>
      <c r="J30" s="54">
        <f t="shared" si="6"/>
        <v>0</v>
      </c>
      <c r="K30" s="54">
        <f t="shared" si="7"/>
        <v>0</v>
      </c>
      <c r="L30" s="55">
        <f t="shared" si="8"/>
        <v>0</v>
      </c>
      <c r="M30" s="52">
        <f t="shared" si="9"/>
        <v>0</v>
      </c>
      <c r="N30" s="56" t="str">
        <f t="shared" si="10"/>
        <v/>
      </c>
      <c r="O30" s="57">
        <f t="shared" si="11"/>
        <v>0</v>
      </c>
      <c r="P30" s="83"/>
      <c r="Q30" s="82"/>
      <c r="R30" s="83"/>
      <c r="S30" s="83"/>
      <c r="T30" s="119" t="str">
        <f t="shared" si="12"/>
        <v/>
      </c>
      <c r="U30" s="119">
        <f t="shared" si="13"/>
        <v>0</v>
      </c>
      <c r="V30" s="119"/>
      <c r="W30" s="117">
        <f t="shared" si="14"/>
        <v>0</v>
      </c>
      <c r="X30" s="124" t="str">
        <f t="shared" si="15"/>
        <v/>
      </c>
      <c r="Y30" s="125">
        <f t="shared" si="16"/>
        <v>0</v>
      </c>
      <c r="Z30" s="118">
        <f t="shared" si="17"/>
        <v>0.3</v>
      </c>
    </row>
    <row r="31" spans="1:26" ht="20.100000000000001" customHeight="1">
      <c r="A31" s="63"/>
      <c r="B31" s="64"/>
      <c r="C31" s="65"/>
      <c r="D31" s="65"/>
      <c r="E31" s="80"/>
      <c r="F31" s="51">
        <f t="shared" si="4"/>
        <v>0</v>
      </c>
      <c r="G31" s="81"/>
      <c r="H31" s="196"/>
      <c r="I31" s="53">
        <f t="shared" si="5"/>
        <v>0</v>
      </c>
      <c r="J31" s="54">
        <f t="shared" si="6"/>
        <v>0</v>
      </c>
      <c r="K31" s="54">
        <f t="shared" si="7"/>
        <v>0</v>
      </c>
      <c r="L31" s="55">
        <f t="shared" si="8"/>
        <v>0</v>
      </c>
      <c r="M31" s="52">
        <f t="shared" si="9"/>
        <v>0</v>
      </c>
      <c r="N31" s="56" t="str">
        <f t="shared" si="10"/>
        <v/>
      </c>
      <c r="O31" s="57">
        <f t="shared" si="11"/>
        <v>0</v>
      </c>
      <c r="P31" s="83"/>
      <c r="Q31" s="82"/>
      <c r="R31" s="83"/>
      <c r="S31" s="83"/>
      <c r="T31" s="119" t="str">
        <f t="shared" si="12"/>
        <v/>
      </c>
      <c r="U31" s="119">
        <f t="shared" si="13"/>
        <v>0</v>
      </c>
      <c r="V31" s="119"/>
      <c r="W31" s="117">
        <f t="shared" si="14"/>
        <v>0</v>
      </c>
      <c r="X31" s="124" t="str">
        <f t="shared" si="15"/>
        <v/>
      </c>
      <c r="Y31" s="125">
        <f t="shared" si="16"/>
        <v>0</v>
      </c>
      <c r="Z31" s="118">
        <f t="shared" si="17"/>
        <v>0.3</v>
      </c>
    </row>
    <row r="32" spans="1:26" ht="20.100000000000001" customHeight="1">
      <c r="A32" s="63"/>
      <c r="B32" s="64"/>
      <c r="C32" s="65"/>
      <c r="D32" s="65"/>
      <c r="E32" s="80"/>
      <c r="F32" s="51">
        <f t="shared" si="4"/>
        <v>0</v>
      </c>
      <c r="G32" s="81"/>
      <c r="H32" s="196"/>
      <c r="I32" s="53">
        <f t="shared" si="5"/>
        <v>0</v>
      </c>
      <c r="J32" s="54">
        <f t="shared" si="6"/>
        <v>0</v>
      </c>
      <c r="K32" s="54">
        <f t="shared" si="7"/>
        <v>0</v>
      </c>
      <c r="L32" s="55">
        <f t="shared" si="8"/>
        <v>0</v>
      </c>
      <c r="M32" s="52">
        <f t="shared" si="9"/>
        <v>0</v>
      </c>
      <c r="N32" s="56" t="str">
        <f t="shared" si="10"/>
        <v/>
      </c>
      <c r="O32" s="57">
        <f t="shared" si="11"/>
        <v>0</v>
      </c>
      <c r="P32" s="83"/>
      <c r="Q32" s="82"/>
      <c r="R32" s="83"/>
      <c r="S32" s="83"/>
      <c r="T32" s="119" t="str">
        <f t="shared" si="12"/>
        <v/>
      </c>
      <c r="U32" s="119">
        <f t="shared" si="13"/>
        <v>0</v>
      </c>
      <c r="V32" s="119"/>
      <c r="W32" s="117">
        <f t="shared" si="14"/>
        <v>0</v>
      </c>
      <c r="X32" s="124" t="str">
        <f t="shared" si="15"/>
        <v/>
      </c>
      <c r="Y32" s="125">
        <f t="shared" si="16"/>
        <v>0</v>
      </c>
      <c r="Z32" s="118">
        <f t="shared" si="17"/>
        <v>0.3</v>
      </c>
    </row>
    <row r="33" spans="1:26" ht="20.100000000000001" customHeight="1">
      <c r="A33" s="63"/>
      <c r="B33" s="64"/>
      <c r="C33" s="65"/>
      <c r="D33" s="65"/>
      <c r="E33" s="80"/>
      <c r="F33" s="51">
        <f t="shared" si="4"/>
        <v>0</v>
      </c>
      <c r="G33" s="81"/>
      <c r="H33" s="196"/>
      <c r="I33" s="53">
        <f t="shared" si="5"/>
        <v>0</v>
      </c>
      <c r="J33" s="54">
        <f t="shared" si="6"/>
        <v>0</v>
      </c>
      <c r="K33" s="54">
        <f t="shared" si="7"/>
        <v>0</v>
      </c>
      <c r="L33" s="55">
        <f t="shared" si="8"/>
        <v>0</v>
      </c>
      <c r="M33" s="52">
        <f t="shared" si="9"/>
        <v>0</v>
      </c>
      <c r="N33" s="56" t="str">
        <f t="shared" si="10"/>
        <v/>
      </c>
      <c r="O33" s="57">
        <f t="shared" si="11"/>
        <v>0</v>
      </c>
      <c r="P33" s="83"/>
      <c r="Q33" s="82"/>
      <c r="R33" s="83"/>
      <c r="S33" s="83"/>
      <c r="T33" s="119" t="str">
        <f t="shared" si="12"/>
        <v/>
      </c>
      <c r="U33" s="119">
        <f t="shared" si="13"/>
        <v>0</v>
      </c>
      <c r="V33" s="119"/>
      <c r="W33" s="117">
        <f t="shared" si="14"/>
        <v>0</v>
      </c>
      <c r="X33" s="124" t="str">
        <f t="shared" si="15"/>
        <v/>
      </c>
      <c r="Y33" s="125">
        <f t="shared" si="16"/>
        <v>0</v>
      </c>
      <c r="Z33" s="118">
        <f t="shared" si="17"/>
        <v>0.3</v>
      </c>
    </row>
    <row r="34" spans="1:26" ht="20.100000000000001" customHeight="1">
      <c r="A34" s="63"/>
      <c r="B34" s="64"/>
      <c r="C34" s="65"/>
      <c r="D34" s="65"/>
      <c r="E34" s="80"/>
      <c r="F34" s="51">
        <f t="shared" si="4"/>
        <v>0</v>
      </c>
      <c r="G34" s="81"/>
      <c r="H34" s="196"/>
      <c r="I34" s="53">
        <f t="shared" si="5"/>
        <v>0</v>
      </c>
      <c r="J34" s="54">
        <f t="shared" si="6"/>
        <v>0</v>
      </c>
      <c r="K34" s="54">
        <f t="shared" si="7"/>
        <v>0</v>
      </c>
      <c r="L34" s="55">
        <f t="shared" si="8"/>
        <v>0</v>
      </c>
      <c r="M34" s="52">
        <f t="shared" si="9"/>
        <v>0</v>
      </c>
      <c r="N34" s="56" t="str">
        <f t="shared" si="10"/>
        <v/>
      </c>
      <c r="O34" s="57">
        <f t="shared" si="11"/>
        <v>0</v>
      </c>
      <c r="P34" s="83"/>
      <c r="Q34" s="82"/>
      <c r="R34" s="83"/>
      <c r="S34" s="83"/>
      <c r="T34" s="119" t="str">
        <f t="shared" si="12"/>
        <v/>
      </c>
      <c r="U34" s="119">
        <f t="shared" si="13"/>
        <v>0</v>
      </c>
      <c r="V34" s="119"/>
      <c r="W34" s="117">
        <f t="shared" si="14"/>
        <v>0</v>
      </c>
      <c r="X34" s="124" t="str">
        <f t="shared" si="15"/>
        <v/>
      </c>
      <c r="Y34" s="125">
        <f t="shared" si="16"/>
        <v>0</v>
      </c>
      <c r="Z34" s="118">
        <f t="shared" si="17"/>
        <v>0.3</v>
      </c>
    </row>
    <row r="35" spans="1:26" ht="20.100000000000001" customHeight="1">
      <c r="A35" s="63"/>
      <c r="B35" s="64"/>
      <c r="C35" s="65"/>
      <c r="D35" s="65"/>
      <c r="E35" s="80"/>
      <c r="F35" s="51">
        <f t="shared" si="4"/>
        <v>0</v>
      </c>
      <c r="G35" s="81"/>
      <c r="H35" s="196"/>
      <c r="I35" s="53">
        <f t="shared" si="5"/>
        <v>0</v>
      </c>
      <c r="J35" s="54">
        <f t="shared" si="6"/>
        <v>0</v>
      </c>
      <c r="K35" s="54">
        <f t="shared" si="7"/>
        <v>0</v>
      </c>
      <c r="L35" s="55">
        <f t="shared" si="8"/>
        <v>0</v>
      </c>
      <c r="M35" s="52">
        <f t="shared" si="9"/>
        <v>0</v>
      </c>
      <c r="N35" s="56" t="str">
        <f t="shared" si="10"/>
        <v/>
      </c>
      <c r="O35" s="57">
        <f t="shared" si="11"/>
        <v>0</v>
      </c>
      <c r="P35" s="83"/>
      <c r="Q35" s="82"/>
      <c r="R35" s="83"/>
      <c r="S35" s="83"/>
      <c r="T35" s="119" t="str">
        <f t="shared" si="12"/>
        <v/>
      </c>
      <c r="U35" s="119">
        <f t="shared" si="13"/>
        <v>0</v>
      </c>
      <c r="V35" s="119"/>
      <c r="W35" s="117">
        <f t="shared" si="14"/>
        <v>0</v>
      </c>
      <c r="X35" s="124" t="str">
        <f t="shared" si="15"/>
        <v/>
      </c>
      <c r="Y35" s="125">
        <f t="shared" si="16"/>
        <v>0</v>
      </c>
      <c r="Z35" s="118">
        <f t="shared" si="17"/>
        <v>0.3</v>
      </c>
    </row>
    <row r="36" spans="1:26" ht="20.100000000000001" customHeight="1">
      <c r="A36" s="63"/>
      <c r="B36" s="64"/>
      <c r="C36" s="65"/>
      <c r="D36" s="65"/>
      <c r="E36" s="80"/>
      <c r="F36" s="51">
        <f t="shared" si="4"/>
        <v>0</v>
      </c>
      <c r="G36" s="81"/>
      <c r="H36" s="196"/>
      <c r="I36" s="53">
        <f t="shared" si="5"/>
        <v>0</v>
      </c>
      <c r="J36" s="54">
        <f t="shared" si="6"/>
        <v>0</v>
      </c>
      <c r="K36" s="54">
        <f t="shared" si="7"/>
        <v>0</v>
      </c>
      <c r="L36" s="55">
        <f t="shared" si="8"/>
        <v>0</v>
      </c>
      <c r="M36" s="52">
        <f t="shared" si="9"/>
        <v>0</v>
      </c>
      <c r="N36" s="56" t="str">
        <f t="shared" si="10"/>
        <v/>
      </c>
      <c r="O36" s="57">
        <f t="shared" si="11"/>
        <v>0</v>
      </c>
      <c r="P36" s="83"/>
      <c r="Q36" s="82"/>
      <c r="R36" s="83"/>
      <c r="S36" s="83"/>
      <c r="T36" s="119" t="str">
        <f t="shared" si="12"/>
        <v/>
      </c>
      <c r="U36" s="119">
        <f t="shared" si="13"/>
        <v>0</v>
      </c>
      <c r="V36" s="119"/>
      <c r="W36" s="117">
        <f t="shared" si="14"/>
        <v>0</v>
      </c>
      <c r="X36" s="124" t="str">
        <f t="shared" si="15"/>
        <v/>
      </c>
      <c r="Y36" s="125">
        <f t="shared" si="16"/>
        <v>0</v>
      </c>
      <c r="Z36" s="118">
        <f t="shared" si="17"/>
        <v>0.3</v>
      </c>
    </row>
    <row r="37" spans="1:26" ht="20.100000000000001" customHeight="1">
      <c r="A37" s="63"/>
      <c r="B37" s="64"/>
      <c r="C37" s="65"/>
      <c r="D37" s="65"/>
      <c r="E37" s="80"/>
      <c r="F37" s="51">
        <f t="shared" si="4"/>
        <v>0</v>
      </c>
      <c r="G37" s="81"/>
      <c r="H37" s="196"/>
      <c r="I37" s="53">
        <f t="shared" si="5"/>
        <v>0</v>
      </c>
      <c r="J37" s="54">
        <f t="shared" si="6"/>
        <v>0</v>
      </c>
      <c r="K37" s="54">
        <f t="shared" si="7"/>
        <v>0</v>
      </c>
      <c r="L37" s="55">
        <f t="shared" si="8"/>
        <v>0</v>
      </c>
      <c r="M37" s="52">
        <f t="shared" si="9"/>
        <v>0</v>
      </c>
      <c r="N37" s="56" t="str">
        <f t="shared" si="10"/>
        <v/>
      </c>
      <c r="O37" s="57">
        <f t="shared" si="11"/>
        <v>0</v>
      </c>
      <c r="P37" s="83"/>
      <c r="Q37" s="82"/>
      <c r="R37" s="83"/>
      <c r="S37" s="83"/>
      <c r="T37" s="119" t="str">
        <f t="shared" si="12"/>
        <v/>
      </c>
      <c r="U37" s="119">
        <f t="shared" si="13"/>
        <v>0</v>
      </c>
      <c r="V37" s="119"/>
      <c r="W37" s="117">
        <f t="shared" si="14"/>
        <v>0</v>
      </c>
      <c r="X37" s="124" t="str">
        <f t="shared" si="15"/>
        <v/>
      </c>
      <c r="Y37" s="125">
        <f t="shared" si="16"/>
        <v>0</v>
      </c>
      <c r="Z37" s="118">
        <f t="shared" si="17"/>
        <v>0.3</v>
      </c>
    </row>
    <row r="38" spans="1:26" ht="20.100000000000001" customHeight="1">
      <c r="A38" s="63"/>
      <c r="B38" s="64"/>
      <c r="C38" s="65"/>
      <c r="D38" s="65"/>
      <c r="E38" s="80"/>
      <c r="F38" s="51">
        <f t="shared" si="4"/>
        <v>0</v>
      </c>
      <c r="G38" s="81"/>
      <c r="H38" s="196"/>
      <c r="I38" s="53">
        <f t="shared" si="5"/>
        <v>0</v>
      </c>
      <c r="J38" s="54">
        <f t="shared" si="6"/>
        <v>0</v>
      </c>
      <c r="K38" s="54">
        <f t="shared" si="7"/>
        <v>0</v>
      </c>
      <c r="L38" s="55">
        <f t="shared" si="8"/>
        <v>0</v>
      </c>
      <c r="M38" s="52">
        <f t="shared" si="9"/>
        <v>0</v>
      </c>
      <c r="N38" s="56" t="str">
        <f t="shared" si="10"/>
        <v/>
      </c>
      <c r="O38" s="57">
        <f t="shared" si="11"/>
        <v>0</v>
      </c>
      <c r="P38" s="83"/>
      <c r="Q38" s="82"/>
      <c r="R38" s="83"/>
      <c r="S38" s="83"/>
      <c r="T38" s="119" t="str">
        <f t="shared" si="12"/>
        <v/>
      </c>
      <c r="U38" s="119">
        <f t="shared" si="13"/>
        <v>0</v>
      </c>
      <c r="V38" s="119"/>
      <c r="W38" s="117">
        <f t="shared" si="14"/>
        <v>0</v>
      </c>
      <c r="X38" s="124" t="str">
        <f t="shared" si="15"/>
        <v/>
      </c>
      <c r="Y38" s="125">
        <f t="shared" si="16"/>
        <v>0</v>
      </c>
      <c r="Z38" s="118">
        <f t="shared" si="17"/>
        <v>0.3</v>
      </c>
    </row>
    <row r="39" spans="1:26" ht="20.100000000000001" customHeight="1">
      <c r="A39" s="63"/>
      <c r="B39" s="64"/>
      <c r="C39" s="65"/>
      <c r="D39" s="65"/>
      <c r="E39" s="80"/>
      <c r="F39" s="51">
        <f t="shared" si="4"/>
        <v>0</v>
      </c>
      <c r="G39" s="81"/>
      <c r="H39" s="196"/>
      <c r="I39" s="53">
        <f t="shared" si="5"/>
        <v>0</v>
      </c>
      <c r="J39" s="54">
        <f t="shared" si="6"/>
        <v>0</v>
      </c>
      <c r="K39" s="54">
        <f t="shared" si="7"/>
        <v>0</v>
      </c>
      <c r="L39" s="55">
        <f t="shared" si="8"/>
        <v>0</v>
      </c>
      <c r="M39" s="52">
        <f t="shared" si="9"/>
        <v>0</v>
      </c>
      <c r="N39" s="56" t="str">
        <f t="shared" si="10"/>
        <v/>
      </c>
      <c r="O39" s="57">
        <f t="shared" si="11"/>
        <v>0</v>
      </c>
      <c r="P39" s="83"/>
      <c r="Q39" s="82"/>
      <c r="R39" s="83"/>
      <c r="S39" s="83"/>
      <c r="T39" s="119" t="str">
        <f t="shared" si="12"/>
        <v/>
      </c>
      <c r="U39" s="119">
        <f t="shared" si="13"/>
        <v>0</v>
      </c>
      <c r="V39" s="119"/>
      <c r="W39" s="117">
        <f t="shared" si="14"/>
        <v>0</v>
      </c>
      <c r="X39" s="124" t="str">
        <f t="shared" si="15"/>
        <v/>
      </c>
      <c r="Y39" s="125">
        <f t="shared" si="16"/>
        <v>0</v>
      </c>
      <c r="Z39" s="118">
        <f t="shared" si="17"/>
        <v>0.3</v>
      </c>
    </row>
    <row r="40" spans="1:26" ht="20.100000000000001" customHeight="1">
      <c r="A40" s="63"/>
      <c r="B40" s="64"/>
      <c r="C40" s="65"/>
      <c r="D40" s="65"/>
      <c r="E40" s="80"/>
      <c r="F40" s="51">
        <f t="shared" si="4"/>
        <v>0</v>
      </c>
      <c r="G40" s="81"/>
      <c r="H40" s="196"/>
      <c r="I40" s="53">
        <f t="shared" si="5"/>
        <v>0</v>
      </c>
      <c r="J40" s="54">
        <f t="shared" si="6"/>
        <v>0</v>
      </c>
      <c r="K40" s="54">
        <f t="shared" si="7"/>
        <v>0</v>
      </c>
      <c r="L40" s="55">
        <f t="shared" si="8"/>
        <v>0</v>
      </c>
      <c r="M40" s="52">
        <f t="shared" si="9"/>
        <v>0</v>
      </c>
      <c r="N40" s="56" t="str">
        <f t="shared" si="10"/>
        <v/>
      </c>
      <c r="O40" s="57">
        <f t="shared" si="11"/>
        <v>0</v>
      </c>
      <c r="P40" s="83"/>
      <c r="Q40" s="82"/>
      <c r="R40" s="83"/>
      <c r="S40" s="83"/>
      <c r="T40" s="119" t="str">
        <f t="shared" si="12"/>
        <v/>
      </c>
      <c r="U40" s="119">
        <f t="shared" si="13"/>
        <v>0</v>
      </c>
      <c r="V40" s="119"/>
      <c r="W40" s="117">
        <f t="shared" si="14"/>
        <v>0</v>
      </c>
      <c r="X40" s="124" t="str">
        <f t="shared" si="15"/>
        <v/>
      </c>
      <c r="Y40" s="125">
        <f t="shared" si="16"/>
        <v>0</v>
      </c>
      <c r="Z40" s="118">
        <f t="shared" si="17"/>
        <v>0.3</v>
      </c>
    </row>
    <row r="41" spans="1:26" ht="20.100000000000001" customHeight="1">
      <c r="A41" s="63"/>
      <c r="B41" s="64"/>
      <c r="C41" s="65"/>
      <c r="D41" s="65"/>
      <c r="E41" s="80"/>
      <c r="F41" s="51">
        <f t="shared" si="4"/>
        <v>0</v>
      </c>
      <c r="G41" s="81"/>
      <c r="H41" s="196"/>
      <c r="I41" s="53">
        <f t="shared" si="5"/>
        <v>0</v>
      </c>
      <c r="J41" s="54">
        <f t="shared" si="6"/>
        <v>0</v>
      </c>
      <c r="K41" s="54">
        <f t="shared" si="7"/>
        <v>0</v>
      </c>
      <c r="L41" s="55">
        <f t="shared" si="8"/>
        <v>0</v>
      </c>
      <c r="M41" s="52">
        <f t="shared" si="9"/>
        <v>0</v>
      </c>
      <c r="N41" s="56" t="str">
        <f t="shared" si="10"/>
        <v/>
      </c>
      <c r="O41" s="57">
        <f t="shared" si="11"/>
        <v>0</v>
      </c>
      <c r="P41" s="83"/>
      <c r="Q41" s="82"/>
      <c r="R41" s="83"/>
      <c r="S41" s="83"/>
      <c r="T41" s="119" t="str">
        <f t="shared" si="12"/>
        <v/>
      </c>
      <c r="U41" s="119">
        <f t="shared" si="13"/>
        <v>0</v>
      </c>
      <c r="V41" s="119"/>
      <c r="W41" s="117">
        <f t="shared" si="14"/>
        <v>0</v>
      </c>
      <c r="X41" s="124" t="str">
        <f t="shared" si="15"/>
        <v/>
      </c>
      <c r="Y41" s="125">
        <f t="shared" si="16"/>
        <v>0</v>
      </c>
      <c r="Z41" s="118">
        <f t="shared" si="17"/>
        <v>0.3</v>
      </c>
    </row>
    <row r="42" spans="1:26" ht="20.100000000000001" customHeight="1">
      <c r="A42" s="63"/>
      <c r="B42" s="64"/>
      <c r="C42" s="65"/>
      <c r="D42" s="65"/>
      <c r="E42" s="80"/>
      <c r="F42" s="51">
        <f t="shared" si="4"/>
        <v>0</v>
      </c>
      <c r="G42" s="81"/>
      <c r="H42" s="196"/>
      <c r="I42" s="53">
        <f t="shared" si="5"/>
        <v>0</v>
      </c>
      <c r="J42" s="54">
        <f t="shared" si="6"/>
        <v>0</v>
      </c>
      <c r="K42" s="54">
        <f t="shared" si="7"/>
        <v>0</v>
      </c>
      <c r="L42" s="55">
        <f t="shared" si="8"/>
        <v>0</v>
      </c>
      <c r="M42" s="52">
        <f t="shared" si="9"/>
        <v>0</v>
      </c>
      <c r="N42" s="56" t="str">
        <f t="shared" si="10"/>
        <v/>
      </c>
      <c r="O42" s="57">
        <f t="shared" si="11"/>
        <v>0</v>
      </c>
      <c r="P42" s="83"/>
      <c r="Q42" s="82"/>
      <c r="R42" s="83"/>
      <c r="S42" s="83"/>
      <c r="T42" s="119" t="str">
        <f t="shared" si="12"/>
        <v/>
      </c>
      <c r="U42" s="119">
        <f t="shared" si="13"/>
        <v>0</v>
      </c>
      <c r="V42" s="119"/>
      <c r="W42" s="117">
        <f t="shared" si="14"/>
        <v>0</v>
      </c>
      <c r="X42" s="124" t="str">
        <f t="shared" si="15"/>
        <v/>
      </c>
      <c r="Y42" s="125">
        <f t="shared" si="16"/>
        <v>0</v>
      </c>
      <c r="Z42" s="118">
        <f t="shared" si="17"/>
        <v>0.3</v>
      </c>
    </row>
    <row r="43" spans="1:26" ht="20.100000000000001" customHeight="1">
      <c r="A43" s="63"/>
      <c r="B43" s="64"/>
      <c r="C43" s="65"/>
      <c r="D43" s="65"/>
      <c r="E43" s="80"/>
      <c r="F43" s="51">
        <f t="shared" si="4"/>
        <v>0</v>
      </c>
      <c r="G43" s="81"/>
      <c r="H43" s="196"/>
      <c r="I43" s="53">
        <f t="shared" si="5"/>
        <v>0</v>
      </c>
      <c r="J43" s="54">
        <f t="shared" si="6"/>
        <v>0</v>
      </c>
      <c r="K43" s="54">
        <f t="shared" si="7"/>
        <v>0</v>
      </c>
      <c r="L43" s="55">
        <f t="shared" si="8"/>
        <v>0</v>
      </c>
      <c r="M43" s="52">
        <f t="shared" si="9"/>
        <v>0</v>
      </c>
      <c r="N43" s="56" t="str">
        <f t="shared" si="10"/>
        <v/>
      </c>
      <c r="O43" s="57">
        <f t="shared" si="11"/>
        <v>0</v>
      </c>
      <c r="P43" s="83"/>
      <c r="Q43" s="82"/>
      <c r="R43" s="83"/>
      <c r="S43" s="83"/>
      <c r="T43" s="119" t="str">
        <f t="shared" si="12"/>
        <v/>
      </c>
      <c r="U43" s="119">
        <f t="shared" si="13"/>
        <v>0</v>
      </c>
      <c r="V43" s="119"/>
      <c r="W43" s="117">
        <f t="shared" si="14"/>
        <v>0</v>
      </c>
      <c r="X43" s="124" t="str">
        <f t="shared" si="15"/>
        <v/>
      </c>
      <c r="Y43" s="125">
        <f t="shared" si="16"/>
        <v>0</v>
      </c>
      <c r="Z43" s="118">
        <f t="shared" si="17"/>
        <v>0.3</v>
      </c>
    </row>
    <row r="44" spans="1:26" ht="20.100000000000001" customHeight="1">
      <c r="A44" s="63"/>
      <c r="B44" s="64"/>
      <c r="C44" s="65"/>
      <c r="D44" s="65"/>
      <c r="E44" s="80"/>
      <c r="F44" s="51">
        <f t="shared" si="4"/>
        <v>0</v>
      </c>
      <c r="G44" s="81"/>
      <c r="H44" s="196"/>
      <c r="I44" s="53">
        <f t="shared" si="5"/>
        <v>0</v>
      </c>
      <c r="J44" s="54">
        <f t="shared" si="6"/>
        <v>0</v>
      </c>
      <c r="K44" s="54">
        <f t="shared" si="7"/>
        <v>0</v>
      </c>
      <c r="L44" s="55">
        <f t="shared" si="8"/>
        <v>0</v>
      </c>
      <c r="M44" s="52">
        <f t="shared" si="9"/>
        <v>0</v>
      </c>
      <c r="N44" s="56" t="str">
        <f t="shared" si="10"/>
        <v/>
      </c>
      <c r="O44" s="57">
        <f t="shared" si="11"/>
        <v>0</v>
      </c>
      <c r="P44" s="83"/>
      <c r="Q44" s="82"/>
      <c r="R44" s="83"/>
      <c r="S44" s="83"/>
      <c r="T44" s="119" t="str">
        <f t="shared" si="12"/>
        <v/>
      </c>
      <c r="U44" s="119">
        <f t="shared" si="13"/>
        <v>0</v>
      </c>
      <c r="V44" s="119"/>
      <c r="W44" s="117">
        <f t="shared" si="14"/>
        <v>0</v>
      </c>
      <c r="X44" s="124" t="str">
        <f t="shared" si="15"/>
        <v/>
      </c>
      <c r="Y44" s="125">
        <f t="shared" si="16"/>
        <v>0</v>
      </c>
      <c r="Z44" s="118">
        <f t="shared" si="17"/>
        <v>0.3</v>
      </c>
    </row>
    <row r="45" spans="1:26" ht="20.100000000000001" customHeight="1">
      <c r="A45" s="63"/>
      <c r="B45" s="64"/>
      <c r="C45" s="65"/>
      <c r="D45" s="65"/>
      <c r="E45" s="80"/>
      <c r="F45" s="51">
        <f t="shared" si="4"/>
        <v>0</v>
      </c>
      <c r="G45" s="81"/>
      <c r="H45" s="196"/>
      <c r="I45" s="53">
        <f t="shared" si="5"/>
        <v>0</v>
      </c>
      <c r="J45" s="54">
        <f t="shared" si="6"/>
        <v>0</v>
      </c>
      <c r="K45" s="54">
        <f t="shared" si="7"/>
        <v>0</v>
      </c>
      <c r="L45" s="55">
        <f t="shared" si="8"/>
        <v>0</v>
      </c>
      <c r="M45" s="52">
        <f t="shared" si="9"/>
        <v>0</v>
      </c>
      <c r="N45" s="56" t="str">
        <f t="shared" si="10"/>
        <v/>
      </c>
      <c r="O45" s="57">
        <f t="shared" si="11"/>
        <v>0</v>
      </c>
      <c r="P45" s="83"/>
      <c r="Q45" s="82"/>
      <c r="R45" s="83"/>
      <c r="S45" s="83"/>
      <c r="T45" s="119" t="str">
        <f t="shared" si="12"/>
        <v/>
      </c>
      <c r="U45" s="119">
        <f t="shared" si="13"/>
        <v>0</v>
      </c>
      <c r="V45" s="119"/>
      <c r="W45" s="117">
        <f t="shared" si="14"/>
        <v>0</v>
      </c>
      <c r="X45" s="124" t="str">
        <f t="shared" si="15"/>
        <v/>
      </c>
      <c r="Y45" s="125">
        <f t="shared" si="16"/>
        <v>0</v>
      </c>
      <c r="Z45" s="118">
        <f t="shared" si="17"/>
        <v>0.3</v>
      </c>
    </row>
    <row r="46" spans="1:26" ht="20.100000000000001" customHeight="1">
      <c r="A46" s="63"/>
      <c r="B46" s="64"/>
      <c r="C46" s="65"/>
      <c r="D46" s="65"/>
      <c r="E46" s="80"/>
      <c r="F46" s="51">
        <f t="shared" si="4"/>
        <v>0</v>
      </c>
      <c r="G46" s="81"/>
      <c r="H46" s="196"/>
      <c r="I46" s="53">
        <f t="shared" si="5"/>
        <v>0</v>
      </c>
      <c r="J46" s="54">
        <f t="shared" si="6"/>
        <v>0</v>
      </c>
      <c r="K46" s="54">
        <f t="shared" si="7"/>
        <v>0</v>
      </c>
      <c r="L46" s="55">
        <f t="shared" si="8"/>
        <v>0</v>
      </c>
      <c r="M46" s="52">
        <f t="shared" si="9"/>
        <v>0</v>
      </c>
      <c r="N46" s="56" t="str">
        <f t="shared" si="10"/>
        <v/>
      </c>
      <c r="O46" s="57">
        <f t="shared" si="11"/>
        <v>0</v>
      </c>
      <c r="P46" s="83"/>
      <c r="Q46" s="82"/>
      <c r="R46" s="83"/>
      <c r="S46" s="83"/>
      <c r="T46" s="119" t="str">
        <f t="shared" si="12"/>
        <v/>
      </c>
      <c r="U46" s="119">
        <f t="shared" si="13"/>
        <v>0</v>
      </c>
      <c r="V46" s="119"/>
      <c r="W46" s="117">
        <f t="shared" si="14"/>
        <v>0</v>
      </c>
      <c r="X46" s="124" t="str">
        <f t="shared" si="15"/>
        <v/>
      </c>
      <c r="Y46" s="125">
        <f t="shared" si="16"/>
        <v>0</v>
      </c>
      <c r="Z46" s="118">
        <f t="shared" si="17"/>
        <v>0.3</v>
      </c>
    </row>
    <row r="47" spans="1:26" ht="20.100000000000001" customHeight="1">
      <c r="A47" s="63"/>
      <c r="B47" s="64"/>
      <c r="C47" s="65"/>
      <c r="D47" s="65"/>
      <c r="E47" s="80"/>
      <c r="F47" s="51">
        <f t="shared" si="4"/>
        <v>0</v>
      </c>
      <c r="G47" s="81"/>
      <c r="H47" s="196"/>
      <c r="I47" s="53">
        <f t="shared" si="5"/>
        <v>0</v>
      </c>
      <c r="J47" s="54">
        <f t="shared" si="6"/>
        <v>0</v>
      </c>
      <c r="K47" s="54">
        <f t="shared" si="7"/>
        <v>0</v>
      </c>
      <c r="L47" s="55">
        <f t="shared" si="8"/>
        <v>0</v>
      </c>
      <c r="M47" s="52">
        <f t="shared" si="9"/>
        <v>0</v>
      </c>
      <c r="N47" s="56" t="str">
        <f t="shared" si="10"/>
        <v/>
      </c>
      <c r="O47" s="57">
        <f t="shared" si="11"/>
        <v>0</v>
      </c>
      <c r="P47" s="83"/>
      <c r="Q47" s="82"/>
      <c r="R47" s="83"/>
      <c r="S47" s="83"/>
      <c r="T47" s="119" t="str">
        <f t="shared" si="12"/>
        <v/>
      </c>
      <c r="U47" s="119">
        <f t="shared" si="13"/>
        <v>0</v>
      </c>
      <c r="V47" s="119"/>
      <c r="W47" s="117">
        <f t="shared" si="14"/>
        <v>0</v>
      </c>
      <c r="X47" s="124" t="str">
        <f t="shared" si="15"/>
        <v/>
      </c>
      <c r="Y47" s="125">
        <f t="shared" si="16"/>
        <v>0</v>
      </c>
      <c r="Z47" s="118">
        <f t="shared" si="17"/>
        <v>0.3</v>
      </c>
    </row>
    <row r="48" spans="1:26" ht="20.100000000000001" customHeight="1">
      <c r="A48" s="63"/>
      <c r="B48" s="64"/>
      <c r="C48" s="65"/>
      <c r="D48" s="65"/>
      <c r="E48" s="80"/>
      <c r="F48" s="51">
        <f t="shared" si="4"/>
        <v>0</v>
      </c>
      <c r="G48" s="81"/>
      <c r="H48" s="196"/>
      <c r="I48" s="53">
        <f t="shared" si="5"/>
        <v>0</v>
      </c>
      <c r="J48" s="54">
        <f t="shared" si="6"/>
        <v>0</v>
      </c>
      <c r="K48" s="54">
        <f t="shared" si="7"/>
        <v>0</v>
      </c>
      <c r="L48" s="55">
        <f t="shared" si="8"/>
        <v>0</v>
      </c>
      <c r="M48" s="52">
        <f t="shared" si="9"/>
        <v>0</v>
      </c>
      <c r="N48" s="56" t="str">
        <f t="shared" si="10"/>
        <v/>
      </c>
      <c r="O48" s="57">
        <f t="shared" si="11"/>
        <v>0</v>
      </c>
      <c r="P48" s="83"/>
      <c r="Q48" s="82"/>
      <c r="R48" s="83"/>
      <c r="S48" s="83"/>
      <c r="T48" s="119" t="str">
        <f t="shared" si="12"/>
        <v/>
      </c>
      <c r="U48" s="119">
        <f t="shared" si="13"/>
        <v>0</v>
      </c>
      <c r="V48" s="119"/>
      <c r="W48" s="117">
        <f t="shared" si="14"/>
        <v>0</v>
      </c>
      <c r="X48" s="124" t="str">
        <f t="shared" si="15"/>
        <v/>
      </c>
      <c r="Y48" s="125">
        <f t="shared" si="16"/>
        <v>0</v>
      </c>
      <c r="Z48" s="118">
        <f t="shared" si="17"/>
        <v>0.3</v>
      </c>
    </row>
    <row r="49" spans="1:26" ht="20.100000000000001" customHeight="1">
      <c r="A49" s="63"/>
      <c r="B49" s="64"/>
      <c r="C49" s="65"/>
      <c r="D49" s="65"/>
      <c r="E49" s="80"/>
      <c r="F49" s="51">
        <f t="shared" si="4"/>
        <v>0</v>
      </c>
      <c r="G49" s="81"/>
      <c r="H49" s="196"/>
      <c r="I49" s="53">
        <f t="shared" si="5"/>
        <v>0</v>
      </c>
      <c r="J49" s="54">
        <f t="shared" si="6"/>
        <v>0</v>
      </c>
      <c r="K49" s="54">
        <f t="shared" si="7"/>
        <v>0</v>
      </c>
      <c r="L49" s="55">
        <f t="shared" si="8"/>
        <v>0</v>
      </c>
      <c r="M49" s="52">
        <f t="shared" si="9"/>
        <v>0</v>
      </c>
      <c r="N49" s="56" t="str">
        <f t="shared" si="10"/>
        <v/>
      </c>
      <c r="O49" s="57">
        <f t="shared" si="11"/>
        <v>0</v>
      </c>
      <c r="P49" s="83"/>
      <c r="Q49" s="82"/>
      <c r="R49" s="83"/>
      <c r="S49" s="83"/>
      <c r="T49" s="119" t="str">
        <f t="shared" si="12"/>
        <v/>
      </c>
      <c r="U49" s="119">
        <f t="shared" si="13"/>
        <v>0</v>
      </c>
      <c r="V49" s="119"/>
      <c r="W49" s="117">
        <f t="shared" si="14"/>
        <v>0</v>
      </c>
      <c r="X49" s="124" t="str">
        <f t="shared" si="15"/>
        <v/>
      </c>
      <c r="Y49" s="125">
        <f t="shared" si="16"/>
        <v>0</v>
      </c>
      <c r="Z49" s="118">
        <f t="shared" si="17"/>
        <v>0.3</v>
      </c>
    </row>
    <row r="50" spans="1:26" ht="20.100000000000001" customHeight="1">
      <c r="A50" s="63"/>
      <c r="B50" s="64"/>
      <c r="C50" s="65"/>
      <c r="D50" s="65"/>
      <c r="E50" s="80"/>
      <c r="F50" s="51">
        <f t="shared" si="4"/>
        <v>0</v>
      </c>
      <c r="G50" s="81"/>
      <c r="H50" s="196"/>
      <c r="I50" s="53">
        <f t="shared" si="5"/>
        <v>0</v>
      </c>
      <c r="J50" s="54">
        <f t="shared" si="6"/>
        <v>0</v>
      </c>
      <c r="K50" s="54">
        <f t="shared" si="7"/>
        <v>0</v>
      </c>
      <c r="L50" s="55">
        <f t="shared" si="8"/>
        <v>0</v>
      </c>
      <c r="M50" s="52">
        <f t="shared" si="9"/>
        <v>0</v>
      </c>
      <c r="N50" s="56" t="str">
        <f t="shared" si="10"/>
        <v/>
      </c>
      <c r="O50" s="57">
        <f t="shared" si="11"/>
        <v>0</v>
      </c>
      <c r="P50" s="83"/>
      <c r="Q50" s="82"/>
      <c r="R50" s="83"/>
      <c r="S50" s="83"/>
      <c r="T50" s="119" t="str">
        <f t="shared" si="12"/>
        <v/>
      </c>
      <c r="U50" s="119">
        <f t="shared" si="13"/>
        <v>0</v>
      </c>
      <c r="V50" s="119"/>
      <c r="W50" s="117">
        <f t="shared" si="14"/>
        <v>0</v>
      </c>
      <c r="X50" s="124" t="str">
        <f t="shared" si="15"/>
        <v/>
      </c>
      <c r="Y50" s="125">
        <f t="shared" si="16"/>
        <v>0</v>
      </c>
      <c r="Z50" s="118">
        <f t="shared" si="17"/>
        <v>0.3</v>
      </c>
    </row>
    <row r="51" spans="1:26" ht="20.100000000000001" customHeight="1">
      <c r="A51" s="63"/>
      <c r="B51" s="64"/>
      <c r="C51" s="65"/>
      <c r="D51" s="65"/>
      <c r="E51" s="80"/>
      <c r="F51" s="51">
        <f t="shared" si="4"/>
        <v>0</v>
      </c>
      <c r="G51" s="81"/>
      <c r="H51" s="196"/>
      <c r="I51" s="53">
        <f t="shared" si="5"/>
        <v>0</v>
      </c>
      <c r="J51" s="54">
        <f t="shared" si="6"/>
        <v>0</v>
      </c>
      <c r="K51" s="54">
        <f t="shared" si="7"/>
        <v>0</v>
      </c>
      <c r="L51" s="55">
        <f t="shared" si="8"/>
        <v>0</v>
      </c>
      <c r="M51" s="52">
        <f t="shared" si="9"/>
        <v>0</v>
      </c>
      <c r="N51" s="56" t="str">
        <f t="shared" si="10"/>
        <v/>
      </c>
      <c r="O51" s="57">
        <f t="shared" si="11"/>
        <v>0</v>
      </c>
      <c r="P51" s="83"/>
      <c r="Q51" s="82"/>
      <c r="R51" s="83"/>
      <c r="S51" s="83"/>
      <c r="T51" s="119" t="str">
        <f t="shared" si="12"/>
        <v/>
      </c>
      <c r="U51" s="119">
        <f t="shared" si="13"/>
        <v>0</v>
      </c>
      <c r="V51" s="119"/>
      <c r="W51" s="117">
        <f t="shared" si="14"/>
        <v>0</v>
      </c>
      <c r="X51" s="124" t="str">
        <f t="shared" si="15"/>
        <v/>
      </c>
      <c r="Y51" s="125">
        <f t="shared" si="16"/>
        <v>0</v>
      </c>
      <c r="Z51" s="118">
        <f t="shared" si="17"/>
        <v>0.3</v>
      </c>
    </row>
    <row r="52" spans="1:26" ht="20.100000000000001" customHeight="1">
      <c r="A52" s="63"/>
      <c r="B52" s="64"/>
      <c r="C52" s="65"/>
      <c r="D52" s="65"/>
      <c r="E52" s="80"/>
      <c r="F52" s="51">
        <f t="shared" si="4"/>
        <v>0</v>
      </c>
      <c r="G52" s="81"/>
      <c r="H52" s="196"/>
      <c r="I52" s="53">
        <f t="shared" si="5"/>
        <v>0</v>
      </c>
      <c r="J52" s="54">
        <f t="shared" si="6"/>
        <v>0</v>
      </c>
      <c r="K52" s="54">
        <f t="shared" si="7"/>
        <v>0</v>
      </c>
      <c r="L52" s="55">
        <f t="shared" si="8"/>
        <v>0</v>
      </c>
      <c r="M52" s="52">
        <f t="shared" si="9"/>
        <v>0</v>
      </c>
      <c r="N52" s="56" t="str">
        <f t="shared" si="10"/>
        <v/>
      </c>
      <c r="O52" s="57">
        <f t="shared" si="11"/>
        <v>0</v>
      </c>
      <c r="P52" s="83"/>
      <c r="Q52" s="82"/>
      <c r="R52" s="83"/>
      <c r="S52" s="83"/>
      <c r="T52" s="119" t="str">
        <f t="shared" si="12"/>
        <v/>
      </c>
      <c r="U52" s="119">
        <f t="shared" si="13"/>
        <v>0</v>
      </c>
      <c r="V52" s="119"/>
      <c r="W52" s="117">
        <f t="shared" si="14"/>
        <v>0</v>
      </c>
      <c r="X52" s="124" t="str">
        <f t="shared" si="15"/>
        <v/>
      </c>
      <c r="Y52" s="125">
        <f t="shared" si="16"/>
        <v>0</v>
      </c>
      <c r="Z52" s="118">
        <f t="shared" si="17"/>
        <v>0.3</v>
      </c>
    </row>
    <row r="53" spans="1:26" ht="20.100000000000001" customHeight="1">
      <c r="A53" s="63"/>
      <c r="B53" s="64"/>
      <c r="C53" s="65"/>
      <c r="D53" s="65"/>
      <c r="E53" s="80"/>
      <c r="F53" s="51">
        <f t="shared" si="4"/>
        <v>0</v>
      </c>
      <c r="G53" s="81"/>
      <c r="H53" s="196"/>
      <c r="I53" s="53">
        <f t="shared" si="5"/>
        <v>0</v>
      </c>
      <c r="J53" s="54">
        <f t="shared" si="6"/>
        <v>0</v>
      </c>
      <c r="K53" s="54">
        <f t="shared" si="7"/>
        <v>0</v>
      </c>
      <c r="L53" s="55">
        <f t="shared" si="8"/>
        <v>0</v>
      </c>
      <c r="M53" s="52">
        <f t="shared" si="9"/>
        <v>0</v>
      </c>
      <c r="N53" s="56" t="str">
        <f t="shared" si="10"/>
        <v/>
      </c>
      <c r="O53" s="57">
        <f t="shared" si="11"/>
        <v>0</v>
      </c>
      <c r="P53" s="83"/>
      <c r="Q53" s="82"/>
      <c r="R53" s="83"/>
      <c r="S53" s="83"/>
      <c r="T53" s="119" t="str">
        <f t="shared" si="12"/>
        <v/>
      </c>
      <c r="U53" s="119">
        <f t="shared" si="13"/>
        <v>0</v>
      </c>
      <c r="V53" s="119"/>
      <c r="W53" s="117">
        <f t="shared" si="14"/>
        <v>0</v>
      </c>
      <c r="X53" s="124" t="str">
        <f t="shared" si="15"/>
        <v/>
      </c>
      <c r="Y53" s="125">
        <f t="shared" si="16"/>
        <v>0</v>
      </c>
      <c r="Z53" s="118">
        <f t="shared" si="17"/>
        <v>0.3</v>
      </c>
    </row>
    <row r="54" spans="1:26" ht="20.100000000000001" customHeight="1">
      <c r="A54" s="63"/>
      <c r="B54" s="64"/>
      <c r="C54" s="65"/>
      <c r="D54" s="65"/>
      <c r="E54" s="80"/>
      <c r="F54" s="51">
        <f t="shared" si="4"/>
        <v>0</v>
      </c>
      <c r="G54" s="81"/>
      <c r="H54" s="196"/>
      <c r="I54" s="53">
        <f t="shared" si="5"/>
        <v>0</v>
      </c>
      <c r="J54" s="54">
        <f t="shared" si="6"/>
        <v>0</v>
      </c>
      <c r="K54" s="54">
        <f t="shared" si="7"/>
        <v>0</v>
      </c>
      <c r="L54" s="55">
        <f t="shared" si="8"/>
        <v>0</v>
      </c>
      <c r="M54" s="52">
        <f t="shared" si="9"/>
        <v>0</v>
      </c>
      <c r="N54" s="56" t="str">
        <f t="shared" si="10"/>
        <v/>
      </c>
      <c r="O54" s="57">
        <f t="shared" si="11"/>
        <v>0</v>
      </c>
      <c r="P54" s="83"/>
      <c r="Q54" s="82"/>
      <c r="R54" s="83"/>
      <c r="S54" s="83"/>
      <c r="T54" s="119" t="str">
        <f t="shared" si="12"/>
        <v/>
      </c>
      <c r="U54" s="119">
        <f t="shared" si="13"/>
        <v>0</v>
      </c>
      <c r="V54" s="119"/>
      <c r="W54" s="117">
        <f t="shared" si="14"/>
        <v>0</v>
      </c>
      <c r="X54" s="124" t="str">
        <f t="shared" si="15"/>
        <v/>
      </c>
      <c r="Y54" s="125">
        <f t="shared" si="16"/>
        <v>0</v>
      </c>
      <c r="Z54" s="118">
        <f t="shared" si="17"/>
        <v>0.3</v>
      </c>
    </row>
    <row r="55" spans="1:26" ht="20.100000000000001" customHeight="1">
      <c r="A55" s="63"/>
      <c r="B55" s="64"/>
      <c r="C55" s="65"/>
      <c r="D55" s="65"/>
      <c r="E55" s="80"/>
      <c r="F55" s="51">
        <f t="shared" si="4"/>
        <v>0</v>
      </c>
      <c r="G55" s="81"/>
      <c r="H55" s="196"/>
      <c r="I55" s="53">
        <f t="shared" si="5"/>
        <v>0</v>
      </c>
      <c r="J55" s="54">
        <f t="shared" si="6"/>
        <v>0</v>
      </c>
      <c r="K55" s="54">
        <f t="shared" si="7"/>
        <v>0</v>
      </c>
      <c r="L55" s="55">
        <f t="shared" si="8"/>
        <v>0</v>
      </c>
      <c r="M55" s="52">
        <f t="shared" si="9"/>
        <v>0</v>
      </c>
      <c r="N55" s="56" t="str">
        <f t="shared" si="10"/>
        <v/>
      </c>
      <c r="O55" s="57">
        <f t="shared" si="11"/>
        <v>0</v>
      </c>
      <c r="P55" s="83"/>
      <c r="Q55" s="82"/>
      <c r="R55" s="83"/>
      <c r="S55" s="83"/>
      <c r="T55" s="119" t="str">
        <f t="shared" si="12"/>
        <v/>
      </c>
      <c r="U55" s="119">
        <f t="shared" si="13"/>
        <v>0</v>
      </c>
      <c r="V55" s="119"/>
      <c r="W55" s="117">
        <f t="shared" si="14"/>
        <v>0</v>
      </c>
      <c r="X55" s="124" t="str">
        <f t="shared" si="15"/>
        <v/>
      </c>
      <c r="Y55" s="125">
        <f t="shared" si="16"/>
        <v>0</v>
      </c>
      <c r="Z55" s="118">
        <f t="shared" si="17"/>
        <v>0.3</v>
      </c>
    </row>
    <row r="56" spans="1:26" ht="20.100000000000001" customHeight="1">
      <c r="A56" s="63"/>
      <c r="B56" s="64"/>
      <c r="C56" s="65"/>
      <c r="D56" s="65"/>
      <c r="E56" s="80"/>
      <c r="F56" s="51">
        <f t="shared" si="4"/>
        <v>0</v>
      </c>
      <c r="G56" s="81"/>
      <c r="H56" s="196"/>
      <c r="I56" s="53">
        <f t="shared" si="5"/>
        <v>0</v>
      </c>
      <c r="J56" s="54">
        <f t="shared" si="6"/>
        <v>0</v>
      </c>
      <c r="K56" s="54">
        <f t="shared" si="7"/>
        <v>0</v>
      </c>
      <c r="L56" s="55">
        <f t="shared" si="8"/>
        <v>0</v>
      </c>
      <c r="M56" s="52">
        <f t="shared" si="9"/>
        <v>0</v>
      </c>
      <c r="N56" s="56" t="str">
        <f t="shared" si="10"/>
        <v/>
      </c>
      <c r="O56" s="57">
        <f t="shared" si="11"/>
        <v>0</v>
      </c>
      <c r="P56" s="83"/>
      <c r="Q56" s="82"/>
      <c r="R56" s="83"/>
      <c r="S56" s="83"/>
      <c r="T56" s="119" t="str">
        <f t="shared" si="12"/>
        <v/>
      </c>
      <c r="U56" s="119">
        <f t="shared" si="13"/>
        <v>0</v>
      </c>
      <c r="V56" s="119"/>
      <c r="W56" s="117">
        <f t="shared" si="14"/>
        <v>0</v>
      </c>
      <c r="X56" s="124" t="str">
        <f t="shared" si="15"/>
        <v/>
      </c>
      <c r="Y56" s="125">
        <f t="shared" si="16"/>
        <v>0</v>
      </c>
      <c r="Z56" s="118">
        <f t="shared" si="17"/>
        <v>0.3</v>
      </c>
    </row>
    <row r="57" spans="1:26" ht="20.100000000000001" customHeight="1">
      <c r="A57" s="63"/>
      <c r="B57" s="64"/>
      <c r="C57" s="65"/>
      <c r="D57" s="65"/>
      <c r="E57" s="80"/>
      <c r="F57" s="51">
        <f t="shared" si="4"/>
        <v>0</v>
      </c>
      <c r="G57" s="81"/>
      <c r="H57" s="196"/>
      <c r="I57" s="53">
        <f t="shared" si="5"/>
        <v>0</v>
      </c>
      <c r="J57" s="54">
        <f t="shared" si="6"/>
        <v>0</v>
      </c>
      <c r="K57" s="54">
        <f t="shared" si="7"/>
        <v>0</v>
      </c>
      <c r="L57" s="55">
        <f t="shared" si="8"/>
        <v>0</v>
      </c>
      <c r="M57" s="52">
        <f t="shared" si="9"/>
        <v>0</v>
      </c>
      <c r="N57" s="56" t="str">
        <f t="shared" si="10"/>
        <v/>
      </c>
      <c r="O57" s="57">
        <f t="shared" si="11"/>
        <v>0</v>
      </c>
      <c r="P57" s="83"/>
      <c r="Q57" s="82"/>
      <c r="R57" s="83"/>
      <c r="S57" s="83"/>
      <c r="T57" s="119" t="str">
        <f t="shared" si="12"/>
        <v/>
      </c>
      <c r="U57" s="119">
        <f t="shared" si="13"/>
        <v>0</v>
      </c>
      <c r="V57" s="119"/>
      <c r="W57" s="117">
        <f t="shared" si="14"/>
        <v>0</v>
      </c>
      <c r="X57" s="124" t="str">
        <f t="shared" si="15"/>
        <v/>
      </c>
      <c r="Y57" s="125">
        <f t="shared" si="16"/>
        <v>0</v>
      </c>
      <c r="Z57" s="118">
        <f t="shared" si="17"/>
        <v>0.3</v>
      </c>
    </row>
    <row r="58" spans="1:26" ht="20.100000000000001" customHeight="1">
      <c r="A58" s="63"/>
      <c r="B58" s="64"/>
      <c r="C58" s="65"/>
      <c r="D58" s="65"/>
      <c r="E58" s="80"/>
      <c r="F58" s="51">
        <f t="shared" si="4"/>
        <v>0</v>
      </c>
      <c r="G58" s="81"/>
      <c r="H58" s="196"/>
      <c r="I58" s="53">
        <f t="shared" si="5"/>
        <v>0</v>
      </c>
      <c r="J58" s="54">
        <f t="shared" si="6"/>
        <v>0</v>
      </c>
      <c r="K58" s="54">
        <f t="shared" si="7"/>
        <v>0</v>
      </c>
      <c r="L58" s="55">
        <f t="shared" si="8"/>
        <v>0</v>
      </c>
      <c r="M58" s="52">
        <f t="shared" si="9"/>
        <v>0</v>
      </c>
      <c r="N58" s="56" t="str">
        <f t="shared" si="10"/>
        <v/>
      </c>
      <c r="O58" s="57">
        <f t="shared" si="11"/>
        <v>0</v>
      </c>
      <c r="P58" s="83"/>
      <c r="Q58" s="82"/>
      <c r="R58" s="83"/>
      <c r="S58" s="83"/>
      <c r="T58" s="119" t="str">
        <f t="shared" si="12"/>
        <v/>
      </c>
      <c r="U58" s="119">
        <f t="shared" si="13"/>
        <v>0</v>
      </c>
      <c r="V58" s="119"/>
      <c r="W58" s="117">
        <f t="shared" si="14"/>
        <v>0</v>
      </c>
      <c r="X58" s="124" t="str">
        <f t="shared" si="15"/>
        <v/>
      </c>
      <c r="Y58" s="125">
        <f t="shared" si="16"/>
        <v>0</v>
      </c>
      <c r="Z58" s="118">
        <f t="shared" si="17"/>
        <v>0.3</v>
      </c>
    </row>
    <row r="59" spans="1:26" ht="20.100000000000001" customHeight="1">
      <c r="A59" s="63"/>
      <c r="B59" s="64"/>
      <c r="C59" s="65"/>
      <c r="D59" s="65"/>
      <c r="E59" s="80"/>
      <c r="F59" s="51">
        <f t="shared" si="4"/>
        <v>0</v>
      </c>
      <c r="G59" s="81"/>
      <c r="H59" s="196"/>
      <c r="I59" s="53">
        <f t="shared" si="5"/>
        <v>0</v>
      </c>
      <c r="J59" s="54">
        <f t="shared" si="6"/>
        <v>0</v>
      </c>
      <c r="K59" s="54">
        <f t="shared" si="7"/>
        <v>0</v>
      </c>
      <c r="L59" s="55">
        <f t="shared" si="8"/>
        <v>0</v>
      </c>
      <c r="M59" s="52">
        <f t="shared" si="9"/>
        <v>0</v>
      </c>
      <c r="N59" s="56" t="str">
        <f t="shared" si="10"/>
        <v/>
      </c>
      <c r="O59" s="57">
        <f t="shared" si="11"/>
        <v>0</v>
      </c>
      <c r="P59" s="83"/>
      <c r="Q59" s="82"/>
      <c r="R59" s="83"/>
      <c r="S59" s="83"/>
      <c r="T59" s="119" t="str">
        <f t="shared" si="12"/>
        <v/>
      </c>
      <c r="U59" s="119">
        <f t="shared" si="13"/>
        <v>0</v>
      </c>
      <c r="V59" s="119"/>
      <c r="W59" s="117">
        <f t="shared" si="14"/>
        <v>0</v>
      </c>
      <c r="X59" s="124" t="str">
        <f t="shared" si="15"/>
        <v/>
      </c>
      <c r="Y59" s="125">
        <f t="shared" si="16"/>
        <v>0</v>
      </c>
      <c r="Z59" s="118">
        <f t="shared" si="17"/>
        <v>0.3</v>
      </c>
    </row>
    <row r="60" spans="1:26" ht="20.100000000000001" customHeight="1">
      <c r="A60" s="63"/>
      <c r="B60" s="64"/>
      <c r="C60" s="65"/>
      <c r="D60" s="65"/>
      <c r="E60" s="80"/>
      <c r="F60" s="51">
        <f t="shared" si="4"/>
        <v>0</v>
      </c>
      <c r="G60" s="81"/>
      <c r="H60" s="196"/>
      <c r="I60" s="53">
        <f t="shared" si="5"/>
        <v>0</v>
      </c>
      <c r="J60" s="54">
        <f t="shared" si="6"/>
        <v>0</v>
      </c>
      <c r="K60" s="54">
        <f t="shared" si="7"/>
        <v>0</v>
      </c>
      <c r="L60" s="55">
        <f t="shared" si="8"/>
        <v>0</v>
      </c>
      <c r="M60" s="52">
        <f t="shared" si="9"/>
        <v>0</v>
      </c>
      <c r="N60" s="56" t="str">
        <f t="shared" si="10"/>
        <v/>
      </c>
      <c r="O60" s="57">
        <f t="shared" si="11"/>
        <v>0</v>
      </c>
      <c r="P60" s="83"/>
      <c r="Q60" s="82"/>
      <c r="R60" s="83"/>
      <c r="S60" s="83"/>
      <c r="T60" s="119" t="str">
        <f t="shared" si="12"/>
        <v/>
      </c>
      <c r="U60" s="119">
        <f t="shared" si="13"/>
        <v>0</v>
      </c>
      <c r="V60" s="119"/>
      <c r="W60" s="117">
        <f t="shared" si="14"/>
        <v>0</v>
      </c>
      <c r="X60" s="124" t="str">
        <f t="shared" si="15"/>
        <v/>
      </c>
      <c r="Y60" s="125">
        <f t="shared" si="16"/>
        <v>0</v>
      </c>
      <c r="Z60" s="118">
        <f t="shared" si="17"/>
        <v>0.3</v>
      </c>
    </row>
    <row r="61" spans="1:26" ht="20.100000000000001" customHeight="1">
      <c r="A61" s="63"/>
      <c r="B61" s="64"/>
      <c r="C61" s="65"/>
      <c r="D61" s="65"/>
      <c r="E61" s="80"/>
      <c r="F61" s="51">
        <f t="shared" si="4"/>
        <v>0</v>
      </c>
      <c r="G61" s="81"/>
      <c r="H61" s="196"/>
      <c r="I61" s="53">
        <f t="shared" si="5"/>
        <v>0</v>
      </c>
      <c r="J61" s="54">
        <f t="shared" si="6"/>
        <v>0</v>
      </c>
      <c r="K61" s="54">
        <f t="shared" si="7"/>
        <v>0</v>
      </c>
      <c r="L61" s="55">
        <f t="shared" si="8"/>
        <v>0</v>
      </c>
      <c r="M61" s="52">
        <f t="shared" si="9"/>
        <v>0</v>
      </c>
      <c r="N61" s="56" t="str">
        <f t="shared" si="10"/>
        <v/>
      </c>
      <c r="O61" s="57">
        <f t="shared" si="11"/>
        <v>0</v>
      </c>
      <c r="P61" s="83"/>
      <c r="Q61" s="82"/>
      <c r="R61" s="83"/>
      <c r="S61" s="83"/>
      <c r="T61" s="119" t="str">
        <f t="shared" si="12"/>
        <v/>
      </c>
      <c r="U61" s="119">
        <f t="shared" si="13"/>
        <v>0</v>
      </c>
      <c r="V61" s="119"/>
      <c r="W61" s="117">
        <f t="shared" si="14"/>
        <v>0</v>
      </c>
      <c r="X61" s="124" t="str">
        <f t="shared" si="15"/>
        <v/>
      </c>
      <c r="Y61" s="125">
        <f t="shared" si="16"/>
        <v>0</v>
      </c>
      <c r="Z61" s="118">
        <f t="shared" si="17"/>
        <v>0.3</v>
      </c>
    </row>
    <row r="62" spans="1:26" ht="20.100000000000001" customHeight="1">
      <c r="A62" s="63"/>
      <c r="B62" s="64"/>
      <c r="C62" s="65"/>
      <c r="D62" s="65"/>
      <c r="E62" s="80"/>
      <c r="F62" s="51">
        <f t="shared" si="4"/>
        <v>0</v>
      </c>
      <c r="G62" s="81"/>
      <c r="H62" s="196"/>
      <c r="I62" s="53">
        <f t="shared" si="5"/>
        <v>0</v>
      </c>
      <c r="J62" s="54">
        <f t="shared" si="6"/>
        <v>0</v>
      </c>
      <c r="K62" s="54">
        <f t="shared" si="7"/>
        <v>0</v>
      </c>
      <c r="L62" s="55">
        <f t="shared" si="8"/>
        <v>0</v>
      </c>
      <c r="M62" s="52">
        <f t="shared" si="9"/>
        <v>0</v>
      </c>
      <c r="N62" s="56" t="str">
        <f t="shared" si="10"/>
        <v/>
      </c>
      <c r="O62" s="57">
        <f t="shared" si="11"/>
        <v>0</v>
      </c>
      <c r="P62" s="83"/>
      <c r="Q62" s="82"/>
      <c r="R62" s="83"/>
      <c r="S62" s="83"/>
      <c r="T62" s="119" t="str">
        <f t="shared" si="12"/>
        <v/>
      </c>
      <c r="U62" s="119">
        <f t="shared" si="13"/>
        <v>0</v>
      </c>
      <c r="V62" s="119"/>
      <c r="W62" s="117">
        <f t="shared" si="14"/>
        <v>0</v>
      </c>
      <c r="X62" s="124" t="str">
        <f t="shared" si="15"/>
        <v/>
      </c>
      <c r="Y62" s="125">
        <f t="shared" si="16"/>
        <v>0</v>
      </c>
      <c r="Z62" s="118">
        <f t="shared" si="17"/>
        <v>0.3</v>
      </c>
    </row>
    <row r="63" spans="1:26" ht="20.100000000000001" customHeight="1">
      <c r="A63" s="63"/>
      <c r="B63" s="64"/>
      <c r="C63" s="65"/>
      <c r="D63" s="65"/>
      <c r="E63" s="80"/>
      <c r="F63" s="51">
        <f t="shared" si="4"/>
        <v>0</v>
      </c>
      <c r="G63" s="81"/>
      <c r="H63" s="196"/>
      <c r="I63" s="53">
        <f t="shared" si="5"/>
        <v>0</v>
      </c>
      <c r="J63" s="54">
        <f t="shared" si="6"/>
        <v>0</v>
      </c>
      <c r="K63" s="54">
        <f t="shared" si="7"/>
        <v>0</v>
      </c>
      <c r="L63" s="55">
        <f t="shared" si="8"/>
        <v>0</v>
      </c>
      <c r="M63" s="52">
        <f t="shared" si="9"/>
        <v>0</v>
      </c>
      <c r="N63" s="56" t="str">
        <f t="shared" si="10"/>
        <v/>
      </c>
      <c r="O63" s="57">
        <f t="shared" si="11"/>
        <v>0</v>
      </c>
      <c r="P63" s="83"/>
      <c r="Q63" s="82"/>
      <c r="R63" s="83"/>
      <c r="S63" s="83"/>
      <c r="T63" s="119" t="str">
        <f t="shared" si="12"/>
        <v/>
      </c>
      <c r="U63" s="119">
        <f t="shared" si="13"/>
        <v>0</v>
      </c>
      <c r="V63" s="119"/>
      <c r="W63" s="117">
        <f t="shared" si="14"/>
        <v>0</v>
      </c>
      <c r="X63" s="124" t="str">
        <f t="shared" si="15"/>
        <v/>
      </c>
      <c r="Y63" s="125">
        <f t="shared" si="16"/>
        <v>0</v>
      </c>
      <c r="Z63" s="118">
        <f t="shared" si="17"/>
        <v>0.3</v>
      </c>
    </row>
    <row r="64" spans="1:26" ht="20.100000000000001" customHeight="1">
      <c r="A64" s="63"/>
      <c r="B64" s="64"/>
      <c r="C64" s="65"/>
      <c r="D64" s="65"/>
      <c r="E64" s="80"/>
      <c r="F64" s="51">
        <f t="shared" si="4"/>
        <v>0</v>
      </c>
      <c r="G64" s="81"/>
      <c r="H64" s="196"/>
      <c r="I64" s="53">
        <f t="shared" si="5"/>
        <v>0</v>
      </c>
      <c r="J64" s="54">
        <f t="shared" si="6"/>
        <v>0</v>
      </c>
      <c r="K64" s="54">
        <f t="shared" si="7"/>
        <v>0</v>
      </c>
      <c r="L64" s="55">
        <f t="shared" si="8"/>
        <v>0</v>
      </c>
      <c r="M64" s="52">
        <f t="shared" si="9"/>
        <v>0</v>
      </c>
      <c r="N64" s="56" t="str">
        <f t="shared" si="10"/>
        <v/>
      </c>
      <c r="O64" s="57">
        <f t="shared" si="11"/>
        <v>0</v>
      </c>
      <c r="P64" s="83"/>
      <c r="Q64" s="82"/>
      <c r="R64" s="83"/>
      <c r="S64" s="83"/>
      <c r="T64" s="119" t="str">
        <f t="shared" si="12"/>
        <v/>
      </c>
      <c r="U64" s="119">
        <f t="shared" si="13"/>
        <v>0</v>
      </c>
      <c r="V64" s="119"/>
      <c r="W64" s="117">
        <f t="shared" si="14"/>
        <v>0</v>
      </c>
      <c r="X64" s="124" t="str">
        <f t="shared" si="15"/>
        <v/>
      </c>
      <c r="Y64" s="125">
        <f t="shared" si="16"/>
        <v>0</v>
      </c>
      <c r="Z64" s="118">
        <f t="shared" si="17"/>
        <v>0.3</v>
      </c>
    </row>
    <row r="65" spans="1:26" ht="20.100000000000001" customHeight="1">
      <c r="A65" s="63"/>
      <c r="B65" s="64"/>
      <c r="C65" s="65"/>
      <c r="D65" s="65"/>
      <c r="E65" s="80"/>
      <c r="F65" s="51">
        <f t="shared" si="4"/>
        <v>0</v>
      </c>
      <c r="G65" s="81"/>
      <c r="H65" s="196"/>
      <c r="I65" s="53">
        <f t="shared" si="5"/>
        <v>0</v>
      </c>
      <c r="J65" s="54">
        <f t="shared" si="6"/>
        <v>0</v>
      </c>
      <c r="K65" s="54">
        <f t="shared" si="7"/>
        <v>0</v>
      </c>
      <c r="L65" s="55">
        <f t="shared" si="8"/>
        <v>0</v>
      </c>
      <c r="M65" s="52">
        <f t="shared" si="9"/>
        <v>0</v>
      </c>
      <c r="N65" s="56" t="str">
        <f t="shared" si="10"/>
        <v/>
      </c>
      <c r="O65" s="57">
        <f t="shared" si="11"/>
        <v>0</v>
      </c>
      <c r="P65" s="83"/>
      <c r="Q65" s="82"/>
      <c r="R65" s="83"/>
      <c r="S65" s="83"/>
      <c r="T65" s="119" t="str">
        <f t="shared" si="12"/>
        <v/>
      </c>
      <c r="U65" s="119">
        <f t="shared" si="13"/>
        <v>0</v>
      </c>
      <c r="V65" s="119"/>
      <c r="W65" s="117">
        <f t="shared" si="14"/>
        <v>0</v>
      </c>
      <c r="X65" s="124" t="str">
        <f t="shared" si="15"/>
        <v/>
      </c>
      <c r="Y65" s="125">
        <f t="shared" si="16"/>
        <v>0</v>
      </c>
      <c r="Z65" s="118">
        <f t="shared" si="17"/>
        <v>0.3</v>
      </c>
    </row>
    <row r="66" spans="1:26" ht="20.100000000000001" customHeight="1">
      <c r="A66" s="63"/>
      <c r="B66" s="64"/>
      <c r="C66" s="65"/>
      <c r="D66" s="65"/>
      <c r="E66" s="80"/>
      <c r="F66" s="51">
        <f t="shared" si="4"/>
        <v>0</v>
      </c>
      <c r="G66" s="81"/>
      <c r="H66" s="196"/>
      <c r="I66" s="53">
        <f t="shared" si="5"/>
        <v>0</v>
      </c>
      <c r="J66" s="54">
        <f t="shared" si="6"/>
        <v>0</v>
      </c>
      <c r="K66" s="54">
        <f t="shared" si="7"/>
        <v>0</v>
      </c>
      <c r="L66" s="55">
        <f t="shared" si="8"/>
        <v>0</v>
      </c>
      <c r="M66" s="52">
        <f t="shared" si="9"/>
        <v>0</v>
      </c>
      <c r="N66" s="56" t="str">
        <f t="shared" si="10"/>
        <v/>
      </c>
      <c r="O66" s="57">
        <f t="shared" si="11"/>
        <v>0</v>
      </c>
      <c r="P66" s="83"/>
      <c r="Q66" s="82"/>
      <c r="R66" s="83"/>
      <c r="S66" s="83"/>
      <c r="T66" s="119" t="str">
        <f t="shared" si="12"/>
        <v/>
      </c>
      <c r="U66" s="119">
        <f t="shared" si="13"/>
        <v>0</v>
      </c>
      <c r="V66" s="119"/>
      <c r="W66" s="117">
        <f t="shared" si="14"/>
        <v>0</v>
      </c>
      <c r="X66" s="124" t="str">
        <f t="shared" si="15"/>
        <v/>
      </c>
      <c r="Y66" s="125">
        <f t="shared" si="16"/>
        <v>0</v>
      </c>
      <c r="Z66" s="118">
        <f t="shared" si="17"/>
        <v>0.3</v>
      </c>
    </row>
    <row r="67" spans="1:26" ht="20.100000000000001" customHeight="1">
      <c r="A67" s="63"/>
      <c r="B67" s="64"/>
      <c r="C67" s="65"/>
      <c r="D67" s="65"/>
      <c r="E67" s="80"/>
      <c r="F67" s="51">
        <f t="shared" si="4"/>
        <v>0</v>
      </c>
      <c r="G67" s="81"/>
      <c r="H67" s="196"/>
      <c r="I67" s="53">
        <f t="shared" si="5"/>
        <v>0</v>
      </c>
      <c r="J67" s="54">
        <f t="shared" si="6"/>
        <v>0</v>
      </c>
      <c r="K67" s="54">
        <f t="shared" si="7"/>
        <v>0</v>
      </c>
      <c r="L67" s="55">
        <f t="shared" si="8"/>
        <v>0</v>
      </c>
      <c r="M67" s="52">
        <f t="shared" si="9"/>
        <v>0</v>
      </c>
      <c r="N67" s="56" t="str">
        <f t="shared" si="10"/>
        <v/>
      </c>
      <c r="O67" s="57">
        <f t="shared" si="11"/>
        <v>0</v>
      </c>
      <c r="P67" s="83"/>
      <c r="Q67" s="82"/>
      <c r="R67" s="83"/>
      <c r="S67" s="83"/>
      <c r="T67" s="119" t="str">
        <f t="shared" si="12"/>
        <v/>
      </c>
      <c r="U67" s="119">
        <f t="shared" si="13"/>
        <v>0</v>
      </c>
      <c r="V67" s="119"/>
      <c r="W67" s="117">
        <f t="shared" si="14"/>
        <v>0</v>
      </c>
      <c r="X67" s="124" t="str">
        <f t="shared" si="15"/>
        <v/>
      </c>
      <c r="Y67" s="125">
        <f t="shared" si="16"/>
        <v>0</v>
      </c>
      <c r="Z67" s="118">
        <f t="shared" si="17"/>
        <v>0.3</v>
      </c>
    </row>
    <row r="68" spans="1:26" ht="20.100000000000001" customHeight="1">
      <c r="A68" s="63"/>
      <c r="B68" s="64"/>
      <c r="C68" s="65"/>
      <c r="D68" s="65"/>
      <c r="E68" s="80"/>
      <c r="F68" s="51">
        <f t="shared" si="4"/>
        <v>0</v>
      </c>
      <c r="G68" s="81"/>
      <c r="H68" s="196"/>
      <c r="I68" s="53">
        <f t="shared" si="5"/>
        <v>0</v>
      </c>
      <c r="J68" s="54">
        <f t="shared" si="6"/>
        <v>0</v>
      </c>
      <c r="K68" s="54">
        <f t="shared" si="7"/>
        <v>0</v>
      </c>
      <c r="L68" s="55">
        <f t="shared" si="8"/>
        <v>0</v>
      </c>
      <c r="M68" s="52">
        <f t="shared" si="9"/>
        <v>0</v>
      </c>
      <c r="N68" s="56" t="str">
        <f t="shared" si="10"/>
        <v/>
      </c>
      <c r="O68" s="57">
        <f t="shared" si="11"/>
        <v>0</v>
      </c>
      <c r="P68" s="83"/>
      <c r="Q68" s="82"/>
      <c r="R68" s="83"/>
      <c r="S68" s="83"/>
      <c r="T68" s="119" t="str">
        <f t="shared" si="12"/>
        <v/>
      </c>
      <c r="U68" s="119">
        <f t="shared" si="13"/>
        <v>0</v>
      </c>
      <c r="V68" s="119"/>
      <c r="W68" s="117">
        <f t="shared" si="14"/>
        <v>0</v>
      </c>
      <c r="X68" s="124" t="str">
        <f t="shared" si="15"/>
        <v/>
      </c>
      <c r="Y68" s="125">
        <f t="shared" si="16"/>
        <v>0</v>
      </c>
      <c r="Z68" s="118">
        <f t="shared" si="17"/>
        <v>0.3</v>
      </c>
    </row>
    <row r="69" spans="1:26" ht="20.100000000000001" customHeight="1">
      <c r="A69" s="63"/>
      <c r="B69" s="64"/>
      <c r="C69" s="65"/>
      <c r="D69" s="65"/>
      <c r="E69" s="80"/>
      <c r="F69" s="51">
        <f t="shared" si="4"/>
        <v>0</v>
      </c>
      <c r="G69" s="81"/>
      <c r="H69" s="196"/>
      <c r="I69" s="53">
        <f t="shared" si="5"/>
        <v>0</v>
      </c>
      <c r="J69" s="54">
        <f t="shared" si="6"/>
        <v>0</v>
      </c>
      <c r="K69" s="54">
        <f t="shared" si="7"/>
        <v>0</v>
      </c>
      <c r="L69" s="55">
        <f t="shared" si="8"/>
        <v>0</v>
      </c>
      <c r="M69" s="52">
        <f t="shared" si="9"/>
        <v>0</v>
      </c>
      <c r="N69" s="56" t="str">
        <f t="shared" si="10"/>
        <v/>
      </c>
      <c r="O69" s="57">
        <f t="shared" si="11"/>
        <v>0</v>
      </c>
      <c r="P69" s="83"/>
      <c r="Q69" s="82"/>
      <c r="R69" s="83"/>
      <c r="S69" s="83"/>
      <c r="T69" s="119" t="str">
        <f t="shared" si="12"/>
        <v/>
      </c>
      <c r="U69" s="119">
        <f t="shared" si="13"/>
        <v>0</v>
      </c>
      <c r="V69" s="119"/>
      <c r="W69" s="117">
        <f t="shared" si="14"/>
        <v>0</v>
      </c>
      <c r="X69" s="124" t="str">
        <f t="shared" si="15"/>
        <v/>
      </c>
      <c r="Y69" s="125">
        <f t="shared" si="16"/>
        <v>0</v>
      </c>
      <c r="Z69" s="118">
        <f t="shared" si="17"/>
        <v>0.3</v>
      </c>
    </row>
    <row r="70" spans="1:26" ht="20.100000000000001" customHeight="1">
      <c r="A70" s="63"/>
      <c r="B70" s="64"/>
      <c r="C70" s="65"/>
      <c r="D70" s="65"/>
      <c r="E70" s="80"/>
      <c r="F70" s="51">
        <f t="shared" si="4"/>
        <v>0</v>
      </c>
      <c r="G70" s="81"/>
      <c r="H70" s="196"/>
      <c r="I70" s="53">
        <f t="shared" si="5"/>
        <v>0</v>
      </c>
      <c r="J70" s="54">
        <f t="shared" si="6"/>
        <v>0</v>
      </c>
      <c r="K70" s="54">
        <f t="shared" si="7"/>
        <v>0</v>
      </c>
      <c r="L70" s="55">
        <f t="shared" si="8"/>
        <v>0</v>
      </c>
      <c r="M70" s="52">
        <f t="shared" si="9"/>
        <v>0</v>
      </c>
      <c r="N70" s="56" t="str">
        <f t="shared" si="10"/>
        <v/>
      </c>
      <c r="O70" s="57">
        <f t="shared" si="11"/>
        <v>0</v>
      </c>
      <c r="P70" s="83"/>
      <c r="Q70" s="82"/>
      <c r="R70" s="83"/>
      <c r="S70" s="83"/>
      <c r="T70" s="119" t="str">
        <f t="shared" si="12"/>
        <v/>
      </c>
      <c r="U70" s="119">
        <f t="shared" si="13"/>
        <v>0</v>
      </c>
      <c r="V70" s="119"/>
      <c r="W70" s="117">
        <f t="shared" si="14"/>
        <v>0</v>
      </c>
      <c r="X70" s="124" t="str">
        <f t="shared" si="15"/>
        <v/>
      </c>
      <c r="Y70" s="125">
        <f t="shared" si="16"/>
        <v>0</v>
      </c>
      <c r="Z70" s="118">
        <f t="shared" si="17"/>
        <v>0.3</v>
      </c>
    </row>
    <row r="71" spans="1:26" ht="20.100000000000001" customHeight="1">
      <c r="A71" s="63"/>
      <c r="B71" s="64"/>
      <c r="C71" s="65"/>
      <c r="D71" s="65"/>
      <c r="E71" s="80"/>
      <c r="F71" s="51">
        <f t="shared" si="4"/>
        <v>0</v>
      </c>
      <c r="G71" s="81"/>
      <c r="H71" s="196"/>
      <c r="I71" s="53">
        <f t="shared" si="5"/>
        <v>0</v>
      </c>
      <c r="J71" s="54">
        <f t="shared" si="6"/>
        <v>0</v>
      </c>
      <c r="K71" s="54">
        <f t="shared" si="7"/>
        <v>0</v>
      </c>
      <c r="L71" s="55">
        <f t="shared" si="8"/>
        <v>0</v>
      </c>
      <c r="M71" s="52">
        <f t="shared" si="9"/>
        <v>0</v>
      </c>
      <c r="N71" s="56" t="str">
        <f t="shared" si="10"/>
        <v/>
      </c>
      <c r="O71" s="57">
        <f t="shared" si="11"/>
        <v>0</v>
      </c>
      <c r="P71" s="83"/>
      <c r="Q71" s="82"/>
      <c r="R71" s="83"/>
      <c r="S71" s="83"/>
      <c r="T71" s="119" t="str">
        <f t="shared" si="12"/>
        <v/>
      </c>
      <c r="U71" s="119">
        <f t="shared" si="13"/>
        <v>0</v>
      </c>
      <c r="V71" s="119"/>
      <c r="W71" s="117">
        <f t="shared" si="14"/>
        <v>0</v>
      </c>
      <c r="X71" s="124" t="str">
        <f t="shared" si="15"/>
        <v/>
      </c>
      <c r="Y71" s="125">
        <f t="shared" si="16"/>
        <v>0</v>
      </c>
      <c r="Z71" s="118">
        <f t="shared" si="17"/>
        <v>0.3</v>
      </c>
    </row>
    <row r="72" spans="1:26" ht="20.100000000000001" customHeight="1">
      <c r="A72" s="63"/>
      <c r="B72" s="64"/>
      <c r="C72" s="65"/>
      <c r="D72" s="65"/>
      <c r="E72" s="80"/>
      <c r="F72" s="51">
        <f t="shared" si="4"/>
        <v>0</v>
      </c>
      <c r="G72" s="81"/>
      <c r="H72" s="196"/>
      <c r="I72" s="53">
        <f t="shared" si="5"/>
        <v>0</v>
      </c>
      <c r="J72" s="54">
        <f t="shared" si="6"/>
        <v>0</v>
      </c>
      <c r="K72" s="54">
        <f t="shared" si="7"/>
        <v>0</v>
      </c>
      <c r="L72" s="55">
        <f t="shared" si="8"/>
        <v>0</v>
      </c>
      <c r="M72" s="52">
        <f t="shared" si="9"/>
        <v>0</v>
      </c>
      <c r="N72" s="56" t="str">
        <f t="shared" si="10"/>
        <v/>
      </c>
      <c r="O72" s="57">
        <f t="shared" si="11"/>
        <v>0</v>
      </c>
      <c r="P72" s="83"/>
      <c r="Q72" s="82"/>
      <c r="R72" s="83"/>
      <c r="S72" s="83"/>
      <c r="T72" s="119" t="str">
        <f t="shared" si="12"/>
        <v/>
      </c>
      <c r="U72" s="119">
        <f t="shared" si="13"/>
        <v>0</v>
      </c>
      <c r="V72" s="119"/>
      <c r="W72" s="117">
        <f t="shared" si="14"/>
        <v>0</v>
      </c>
      <c r="X72" s="124" t="str">
        <f t="shared" si="15"/>
        <v/>
      </c>
      <c r="Y72" s="125">
        <f t="shared" si="16"/>
        <v>0</v>
      </c>
      <c r="Z72" s="118">
        <f t="shared" si="17"/>
        <v>0.3</v>
      </c>
    </row>
    <row r="73" spans="1:26" ht="20.100000000000001" customHeight="1">
      <c r="A73" s="63"/>
      <c r="B73" s="64"/>
      <c r="C73" s="65"/>
      <c r="D73" s="65"/>
      <c r="E73" s="80"/>
      <c r="F73" s="51">
        <f t="shared" si="4"/>
        <v>0</v>
      </c>
      <c r="G73" s="81"/>
      <c r="H73" s="196"/>
      <c r="I73" s="53">
        <f t="shared" si="5"/>
        <v>0</v>
      </c>
      <c r="J73" s="54">
        <f t="shared" si="6"/>
        <v>0</v>
      </c>
      <c r="K73" s="54">
        <f t="shared" si="7"/>
        <v>0</v>
      </c>
      <c r="L73" s="55">
        <f t="shared" si="8"/>
        <v>0</v>
      </c>
      <c r="M73" s="52">
        <f t="shared" si="9"/>
        <v>0</v>
      </c>
      <c r="N73" s="56" t="str">
        <f t="shared" si="10"/>
        <v/>
      </c>
      <c r="O73" s="57">
        <f t="shared" si="11"/>
        <v>0</v>
      </c>
      <c r="P73" s="83"/>
      <c r="Q73" s="82"/>
      <c r="R73" s="83"/>
      <c r="S73" s="83"/>
      <c r="T73" s="119" t="str">
        <f t="shared" si="12"/>
        <v/>
      </c>
      <c r="U73" s="119">
        <f t="shared" si="13"/>
        <v>0</v>
      </c>
      <c r="V73" s="119"/>
      <c r="W73" s="117">
        <f t="shared" si="14"/>
        <v>0</v>
      </c>
      <c r="X73" s="124" t="str">
        <f t="shared" si="15"/>
        <v/>
      </c>
      <c r="Y73" s="125">
        <f t="shared" si="16"/>
        <v>0</v>
      </c>
      <c r="Z73" s="118">
        <f t="shared" si="17"/>
        <v>0.3</v>
      </c>
    </row>
    <row r="74" spans="1:26" ht="20.100000000000001" customHeight="1">
      <c r="A74" s="63"/>
      <c r="B74" s="64"/>
      <c r="C74" s="65"/>
      <c r="D74" s="65"/>
      <c r="E74" s="80"/>
      <c r="F74" s="51">
        <f t="shared" si="4"/>
        <v>0</v>
      </c>
      <c r="G74" s="81"/>
      <c r="H74" s="196"/>
      <c r="I74" s="53">
        <f t="shared" si="5"/>
        <v>0</v>
      </c>
      <c r="J74" s="54">
        <f t="shared" si="6"/>
        <v>0</v>
      </c>
      <c r="K74" s="54">
        <f t="shared" si="7"/>
        <v>0</v>
      </c>
      <c r="L74" s="55">
        <f t="shared" si="8"/>
        <v>0</v>
      </c>
      <c r="M74" s="52">
        <f t="shared" si="9"/>
        <v>0</v>
      </c>
      <c r="N74" s="56" t="str">
        <f t="shared" si="10"/>
        <v/>
      </c>
      <c r="O74" s="57">
        <f t="shared" si="11"/>
        <v>0</v>
      </c>
      <c r="P74" s="83"/>
      <c r="Q74" s="82"/>
      <c r="R74" s="83"/>
      <c r="S74" s="83"/>
      <c r="T74" s="119" t="str">
        <f t="shared" si="12"/>
        <v/>
      </c>
      <c r="U74" s="119">
        <f t="shared" si="13"/>
        <v>0</v>
      </c>
      <c r="V74" s="119"/>
      <c r="W74" s="117">
        <f t="shared" si="14"/>
        <v>0</v>
      </c>
      <c r="X74" s="124" t="str">
        <f t="shared" si="15"/>
        <v/>
      </c>
      <c r="Y74" s="125">
        <f t="shared" si="16"/>
        <v>0</v>
      </c>
      <c r="Z74" s="118">
        <f t="shared" si="17"/>
        <v>0.3</v>
      </c>
    </row>
    <row r="75" spans="1:26" ht="20.100000000000001" customHeight="1">
      <c r="A75" s="63"/>
      <c r="B75" s="64"/>
      <c r="C75" s="65"/>
      <c r="D75" s="65"/>
      <c r="E75" s="80"/>
      <c r="F75" s="51">
        <f t="shared" si="4"/>
        <v>0</v>
      </c>
      <c r="G75" s="81"/>
      <c r="H75" s="196"/>
      <c r="I75" s="53">
        <f t="shared" si="5"/>
        <v>0</v>
      </c>
      <c r="J75" s="54">
        <f t="shared" si="6"/>
        <v>0</v>
      </c>
      <c r="K75" s="54">
        <f t="shared" si="7"/>
        <v>0</v>
      </c>
      <c r="L75" s="55">
        <f t="shared" si="8"/>
        <v>0</v>
      </c>
      <c r="M75" s="52">
        <f t="shared" si="9"/>
        <v>0</v>
      </c>
      <c r="N75" s="56" t="str">
        <f t="shared" si="10"/>
        <v/>
      </c>
      <c r="O75" s="57">
        <f t="shared" si="11"/>
        <v>0</v>
      </c>
      <c r="P75" s="83"/>
      <c r="Q75" s="82"/>
      <c r="R75" s="83"/>
      <c r="S75" s="83"/>
      <c r="T75" s="119" t="str">
        <f t="shared" si="12"/>
        <v/>
      </c>
      <c r="U75" s="119">
        <f t="shared" si="13"/>
        <v>0</v>
      </c>
      <c r="V75" s="119"/>
      <c r="W75" s="117">
        <f t="shared" si="14"/>
        <v>0</v>
      </c>
      <c r="X75" s="124" t="str">
        <f t="shared" si="15"/>
        <v/>
      </c>
      <c r="Y75" s="125">
        <f t="shared" si="16"/>
        <v>0</v>
      </c>
      <c r="Z75" s="118">
        <f t="shared" si="17"/>
        <v>0.3</v>
      </c>
    </row>
    <row r="76" spans="1:26" ht="20.100000000000001" customHeight="1">
      <c r="A76" s="63"/>
      <c r="B76" s="64"/>
      <c r="C76" s="65"/>
      <c r="D76" s="65"/>
      <c r="E76" s="80"/>
      <c r="F76" s="51">
        <f t="shared" si="4"/>
        <v>0</v>
      </c>
      <c r="G76" s="81"/>
      <c r="H76" s="196"/>
      <c r="I76" s="53">
        <f t="shared" si="5"/>
        <v>0</v>
      </c>
      <c r="J76" s="54">
        <f t="shared" si="6"/>
        <v>0</v>
      </c>
      <c r="K76" s="54">
        <f t="shared" si="7"/>
        <v>0</v>
      </c>
      <c r="L76" s="55">
        <f t="shared" si="8"/>
        <v>0</v>
      </c>
      <c r="M76" s="52">
        <f t="shared" si="9"/>
        <v>0</v>
      </c>
      <c r="N76" s="56" t="str">
        <f t="shared" si="10"/>
        <v/>
      </c>
      <c r="O76" s="57">
        <f t="shared" si="11"/>
        <v>0</v>
      </c>
      <c r="P76" s="83"/>
      <c r="Q76" s="82"/>
      <c r="R76" s="83"/>
      <c r="S76" s="83"/>
      <c r="T76" s="119" t="str">
        <f t="shared" si="12"/>
        <v/>
      </c>
      <c r="U76" s="119">
        <f t="shared" si="13"/>
        <v>0</v>
      </c>
      <c r="V76" s="119"/>
      <c r="W76" s="117">
        <f t="shared" si="14"/>
        <v>0</v>
      </c>
      <c r="X76" s="124" t="str">
        <f t="shared" si="15"/>
        <v/>
      </c>
      <c r="Y76" s="125">
        <f t="shared" si="16"/>
        <v>0</v>
      </c>
      <c r="Z76" s="118">
        <f t="shared" si="17"/>
        <v>0.3</v>
      </c>
    </row>
    <row r="77" spans="1:26" ht="20.100000000000001" customHeight="1">
      <c r="A77" s="63"/>
      <c r="B77" s="64"/>
      <c r="C77" s="65"/>
      <c r="D77" s="65"/>
      <c r="E77" s="80"/>
      <c r="F77" s="51">
        <f t="shared" si="4"/>
        <v>0</v>
      </c>
      <c r="G77" s="81"/>
      <c r="H77" s="196"/>
      <c r="I77" s="53">
        <f t="shared" si="5"/>
        <v>0</v>
      </c>
      <c r="J77" s="54">
        <f t="shared" si="6"/>
        <v>0</v>
      </c>
      <c r="K77" s="54">
        <f t="shared" si="7"/>
        <v>0</v>
      </c>
      <c r="L77" s="55">
        <f t="shared" si="8"/>
        <v>0</v>
      </c>
      <c r="M77" s="52">
        <f t="shared" si="9"/>
        <v>0</v>
      </c>
      <c r="N77" s="56" t="str">
        <f t="shared" si="10"/>
        <v/>
      </c>
      <c r="O77" s="57">
        <f t="shared" si="11"/>
        <v>0</v>
      </c>
      <c r="P77" s="83"/>
      <c r="Q77" s="82"/>
      <c r="R77" s="83"/>
      <c r="S77" s="83"/>
      <c r="T77" s="119" t="str">
        <f t="shared" si="12"/>
        <v/>
      </c>
      <c r="U77" s="119">
        <f t="shared" si="13"/>
        <v>0</v>
      </c>
      <c r="V77" s="119"/>
      <c r="W77" s="117">
        <f t="shared" si="14"/>
        <v>0</v>
      </c>
      <c r="X77" s="124" t="str">
        <f t="shared" si="15"/>
        <v/>
      </c>
      <c r="Y77" s="125">
        <f t="shared" si="16"/>
        <v>0</v>
      </c>
      <c r="Z77" s="118">
        <f t="shared" si="17"/>
        <v>0.3</v>
      </c>
    </row>
    <row r="78" spans="1:26" ht="20.100000000000001" customHeight="1">
      <c r="A78" s="63"/>
      <c r="B78" s="64"/>
      <c r="C78" s="65"/>
      <c r="D78" s="65"/>
      <c r="E78" s="80"/>
      <c r="F78" s="51">
        <f t="shared" si="4"/>
        <v>0</v>
      </c>
      <c r="G78" s="81"/>
      <c r="H78" s="196"/>
      <c r="I78" s="53">
        <f t="shared" si="5"/>
        <v>0</v>
      </c>
      <c r="J78" s="54">
        <f t="shared" si="6"/>
        <v>0</v>
      </c>
      <c r="K78" s="54">
        <f t="shared" si="7"/>
        <v>0</v>
      </c>
      <c r="L78" s="55">
        <f t="shared" si="8"/>
        <v>0</v>
      </c>
      <c r="M78" s="52">
        <f t="shared" si="9"/>
        <v>0</v>
      </c>
      <c r="N78" s="56" t="str">
        <f t="shared" si="10"/>
        <v/>
      </c>
      <c r="O78" s="57">
        <f t="shared" si="11"/>
        <v>0</v>
      </c>
      <c r="P78" s="83"/>
      <c r="Q78" s="82"/>
      <c r="R78" s="83"/>
      <c r="S78" s="83"/>
      <c r="T78" s="119" t="str">
        <f t="shared" si="12"/>
        <v/>
      </c>
      <c r="U78" s="119">
        <f t="shared" si="13"/>
        <v>0</v>
      </c>
      <c r="V78" s="119"/>
      <c r="W78" s="117">
        <f t="shared" si="14"/>
        <v>0</v>
      </c>
      <c r="X78" s="124" t="str">
        <f t="shared" si="15"/>
        <v/>
      </c>
      <c r="Y78" s="125">
        <f t="shared" si="16"/>
        <v>0</v>
      </c>
      <c r="Z78" s="118">
        <f t="shared" si="17"/>
        <v>0.3</v>
      </c>
    </row>
    <row r="79" spans="1:26" ht="20.100000000000001" customHeight="1">
      <c r="A79" s="63"/>
      <c r="B79" s="64"/>
      <c r="C79" s="65"/>
      <c r="D79" s="65"/>
      <c r="E79" s="80"/>
      <c r="F79" s="51">
        <f t="shared" ref="F79:F142" si="18">(D79+E79)</f>
        <v>0</v>
      </c>
      <c r="G79" s="81"/>
      <c r="H79" s="196"/>
      <c r="I79" s="53">
        <f t="shared" ref="I79:I142" si="19">ROUNDUP(IF(G79="vacant",0,(+G79*+Z79)),0)</f>
        <v>0</v>
      </c>
      <c r="J79" s="54">
        <f t="shared" ref="J79:J142" si="20">IF(G79="vacant","",IF(I79=0,0,I79-E79))</f>
        <v>0</v>
      </c>
      <c r="K79" s="54">
        <f t="shared" ref="K79:K142" si="21">IF(AND($L$3="x",G79="vacant"),"",IF($L$3="x",D79,IF(J79&lt;D79,D79,J79)))</f>
        <v>0</v>
      </c>
      <c r="L79" s="55">
        <f t="shared" ref="L79:L142" si="22">IF(G79="vacant","",IF(K79=D79,0,K79-D79))</f>
        <v>0</v>
      </c>
      <c r="M79" s="52">
        <f t="shared" ref="M79:M142" si="23">IF(G79="vacant","",ROUNDDOWN(IF(J79=0,0,(IF(K79=0,0,+(K79+E79)/G79))),2))</f>
        <v>0</v>
      </c>
      <c r="N79" s="56" t="str">
        <f t="shared" ref="N79:N142" si="24">IF(G79="vacant","",IF(OR(P79="erap",P79="other",P79="srap"),"",IF(M79&gt;Z79,"X","")))</f>
        <v/>
      </c>
      <c r="O79" s="57">
        <f t="shared" ref="O79:O142" si="25">IF(J79&lt;D79,(D79-(IF(J79&lt;0.5,0,J79))),0)</f>
        <v>0</v>
      </c>
      <c r="P79" s="83"/>
      <c r="Q79" s="82"/>
      <c r="R79" s="83"/>
      <c r="S79" s="83"/>
      <c r="T79" s="119" t="str">
        <f t="shared" ref="T79:T142" si="26">IF(AND($Q79&lt;62,$Q79&gt;0,$S$3="Elderly",ISBLANK($R79)),"ALERT","")</f>
        <v/>
      </c>
      <c r="U79" s="119">
        <f t="shared" ref="U79:U142" si="27">IF(AND(O79=0,P79="erap"),0,IF(P79="srap",0,IF(AND(S79="P",P79="erap"),0,IF(AND(S79="t",P79="erap"),0,IF(P79="other",0,IF(P79="",0,IF(AND(S79="",P79="erap"),D79-J79,O79)))))))</f>
        <v>0</v>
      </c>
      <c r="V79" s="119"/>
      <c r="W79" s="117">
        <f t="shared" ref="W79:W142" si="28">IF(AND(G79="vacant",S79="t"),AVERAGEIF(O$14:O$225,"&gt;0"),IF(AND(G79="vacant",S79="p"),AVERAGEIF(O$14:O$225,"&gt;0"),IF(AND(S79="",P79="",O79&gt;0),"overburdened",IF(AND(S79="",P79="other"),0,IF(AND(P79="erap",S79=""),0,IF(AND(P79="SRAP",S79=""),"ALERT",IF(AND(O79=0,S79="p"),"ALERT",IF(AND(O79=0,S79="t"),"ALERT",IF(AND(S79="t",P79="other"),"0",IF(AND(S79="p",P79="other"),"0",O79))))))))))</f>
        <v>0</v>
      </c>
      <c r="X79" s="124" t="str">
        <f t="shared" ref="X79:X142" si="29">IF(AND(G79="vacant",S79="t"),"ALERT",IF(AND(G79="vacant",S79="p"),"ALERT",IF(AND(S79="p",P79="other"),"ALERT",IF(AND(S79="t",P79="other"),"ALERT",IF(AND(P79="rap",S79=""),"ALERT",IF(AND(W79&gt;0,P79="erap",S79=""),"ALERT",""))))))</f>
        <v/>
      </c>
      <c r="Y79" s="125">
        <f t="shared" ref="Y79:Y142" si="30">IF(AND(R79="Y",S79="p",Q79&lt;62),62,IF(AND(R79="Y",S79="t",Q79&lt;62),62,Q79))</f>
        <v>0</v>
      </c>
      <c r="Z79" s="118">
        <f t="shared" ref="Z79:Z142" si="31">IF(P79="other",0.3,IF(AND(Y79&lt;62,P79="srap",R79=""),0.4,IF(AND(S79="t",Q79=""),0.3,IF(AND(S79="p",Q79=""),0.3,IF(AND(Y79=62,Q79=""),$O$3,IF(Y79=0,$O$3,IF(AND(S79=""),$O$3,IF(Y79&gt;=62,0.3,(IF(Y79&lt;62,0.4))))))))))</f>
        <v>0.3</v>
      </c>
    </row>
    <row r="80" spans="1:26" ht="20.100000000000001" customHeight="1">
      <c r="A80" s="63"/>
      <c r="B80" s="64"/>
      <c r="C80" s="65"/>
      <c r="D80" s="65"/>
      <c r="E80" s="80"/>
      <c r="F80" s="51">
        <f t="shared" si="18"/>
        <v>0</v>
      </c>
      <c r="G80" s="81"/>
      <c r="H80" s="196"/>
      <c r="I80" s="53">
        <f t="shared" si="19"/>
        <v>0</v>
      </c>
      <c r="J80" s="54">
        <f t="shared" si="20"/>
        <v>0</v>
      </c>
      <c r="K80" s="54">
        <f t="shared" si="21"/>
        <v>0</v>
      </c>
      <c r="L80" s="55">
        <f t="shared" si="22"/>
        <v>0</v>
      </c>
      <c r="M80" s="52">
        <f t="shared" si="23"/>
        <v>0</v>
      </c>
      <c r="N80" s="56" t="str">
        <f t="shared" si="24"/>
        <v/>
      </c>
      <c r="O80" s="57">
        <f t="shared" si="25"/>
        <v>0</v>
      </c>
      <c r="P80" s="83"/>
      <c r="Q80" s="82"/>
      <c r="R80" s="83"/>
      <c r="S80" s="83"/>
      <c r="T80" s="119" t="str">
        <f t="shared" si="26"/>
        <v/>
      </c>
      <c r="U80" s="119">
        <f t="shared" si="27"/>
        <v>0</v>
      </c>
      <c r="V80" s="119"/>
      <c r="W80" s="117">
        <f t="shared" si="28"/>
        <v>0</v>
      </c>
      <c r="X80" s="124" t="str">
        <f t="shared" si="29"/>
        <v/>
      </c>
      <c r="Y80" s="125">
        <f t="shared" si="30"/>
        <v>0</v>
      </c>
      <c r="Z80" s="118">
        <f t="shared" si="31"/>
        <v>0.3</v>
      </c>
    </row>
    <row r="81" spans="1:26" ht="20.100000000000001" customHeight="1">
      <c r="A81" s="63"/>
      <c r="B81" s="64"/>
      <c r="C81" s="65"/>
      <c r="D81" s="65"/>
      <c r="E81" s="80"/>
      <c r="F81" s="51">
        <f t="shared" si="18"/>
        <v>0</v>
      </c>
      <c r="G81" s="81"/>
      <c r="H81" s="196"/>
      <c r="I81" s="53">
        <f t="shared" si="19"/>
        <v>0</v>
      </c>
      <c r="J81" s="54">
        <f t="shared" si="20"/>
        <v>0</v>
      </c>
      <c r="K81" s="54">
        <f t="shared" si="21"/>
        <v>0</v>
      </c>
      <c r="L81" s="55">
        <f t="shared" si="22"/>
        <v>0</v>
      </c>
      <c r="M81" s="52">
        <f t="shared" si="23"/>
        <v>0</v>
      </c>
      <c r="N81" s="56" t="str">
        <f t="shared" si="24"/>
        <v/>
      </c>
      <c r="O81" s="57">
        <f t="shared" si="25"/>
        <v>0</v>
      </c>
      <c r="P81" s="83"/>
      <c r="Q81" s="82"/>
      <c r="R81" s="83"/>
      <c r="S81" s="83"/>
      <c r="T81" s="119" t="str">
        <f t="shared" si="26"/>
        <v/>
      </c>
      <c r="U81" s="119">
        <f t="shared" si="27"/>
        <v>0</v>
      </c>
      <c r="V81" s="119"/>
      <c r="W81" s="117">
        <f t="shared" si="28"/>
        <v>0</v>
      </c>
      <c r="X81" s="124" t="str">
        <f t="shared" si="29"/>
        <v/>
      </c>
      <c r="Y81" s="125">
        <f t="shared" si="30"/>
        <v>0</v>
      </c>
      <c r="Z81" s="118">
        <f t="shared" si="31"/>
        <v>0.3</v>
      </c>
    </row>
    <row r="82" spans="1:26" ht="20.100000000000001" customHeight="1">
      <c r="A82" s="63"/>
      <c r="B82" s="64"/>
      <c r="C82" s="65"/>
      <c r="D82" s="65"/>
      <c r="E82" s="80"/>
      <c r="F82" s="51">
        <f t="shared" si="18"/>
        <v>0</v>
      </c>
      <c r="G82" s="81"/>
      <c r="H82" s="196"/>
      <c r="I82" s="53">
        <f t="shared" si="19"/>
        <v>0</v>
      </c>
      <c r="J82" s="54">
        <f t="shared" si="20"/>
        <v>0</v>
      </c>
      <c r="K82" s="54">
        <f t="shared" si="21"/>
        <v>0</v>
      </c>
      <c r="L82" s="55">
        <f t="shared" si="22"/>
        <v>0</v>
      </c>
      <c r="M82" s="52">
        <f t="shared" si="23"/>
        <v>0</v>
      </c>
      <c r="N82" s="56" t="str">
        <f t="shared" si="24"/>
        <v/>
      </c>
      <c r="O82" s="57">
        <f t="shared" si="25"/>
        <v>0</v>
      </c>
      <c r="P82" s="83"/>
      <c r="Q82" s="82"/>
      <c r="R82" s="83"/>
      <c r="S82" s="83"/>
      <c r="T82" s="119" t="str">
        <f t="shared" si="26"/>
        <v/>
      </c>
      <c r="U82" s="119">
        <f t="shared" si="27"/>
        <v>0</v>
      </c>
      <c r="V82" s="119"/>
      <c r="W82" s="117">
        <f t="shared" si="28"/>
        <v>0</v>
      </c>
      <c r="X82" s="124" t="str">
        <f t="shared" si="29"/>
        <v/>
      </c>
      <c r="Y82" s="125">
        <f t="shared" si="30"/>
        <v>0</v>
      </c>
      <c r="Z82" s="118">
        <f t="shared" si="31"/>
        <v>0.3</v>
      </c>
    </row>
    <row r="83" spans="1:26" ht="20.100000000000001" customHeight="1">
      <c r="A83" s="63"/>
      <c r="B83" s="64"/>
      <c r="C83" s="65"/>
      <c r="D83" s="65"/>
      <c r="E83" s="80"/>
      <c r="F83" s="51">
        <f t="shared" si="18"/>
        <v>0</v>
      </c>
      <c r="G83" s="81"/>
      <c r="H83" s="196"/>
      <c r="I83" s="53">
        <f t="shared" si="19"/>
        <v>0</v>
      </c>
      <c r="J83" s="54">
        <f t="shared" si="20"/>
        <v>0</v>
      </c>
      <c r="K83" s="54">
        <f t="shared" si="21"/>
        <v>0</v>
      </c>
      <c r="L83" s="55">
        <f t="shared" si="22"/>
        <v>0</v>
      </c>
      <c r="M83" s="52">
        <f t="shared" si="23"/>
        <v>0</v>
      </c>
      <c r="N83" s="56" t="str">
        <f t="shared" si="24"/>
        <v/>
      </c>
      <c r="O83" s="57">
        <f t="shared" si="25"/>
        <v>0</v>
      </c>
      <c r="P83" s="83"/>
      <c r="Q83" s="82"/>
      <c r="R83" s="83"/>
      <c r="S83" s="83"/>
      <c r="T83" s="119" t="str">
        <f t="shared" si="26"/>
        <v/>
      </c>
      <c r="U83" s="119">
        <f t="shared" si="27"/>
        <v>0</v>
      </c>
      <c r="V83" s="119"/>
      <c r="W83" s="117">
        <f t="shared" si="28"/>
        <v>0</v>
      </c>
      <c r="X83" s="124" t="str">
        <f t="shared" si="29"/>
        <v/>
      </c>
      <c r="Y83" s="125">
        <f t="shared" si="30"/>
        <v>0</v>
      </c>
      <c r="Z83" s="118">
        <f t="shared" si="31"/>
        <v>0.3</v>
      </c>
    </row>
    <row r="84" spans="1:26" ht="20.100000000000001" customHeight="1">
      <c r="A84" s="63"/>
      <c r="B84" s="64"/>
      <c r="C84" s="65"/>
      <c r="D84" s="65"/>
      <c r="E84" s="80"/>
      <c r="F84" s="51">
        <f t="shared" si="18"/>
        <v>0</v>
      </c>
      <c r="G84" s="81"/>
      <c r="H84" s="196"/>
      <c r="I84" s="53">
        <f t="shared" si="19"/>
        <v>0</v>
      </c>
      <c r="J84" s="54">
        <f t="shared" si="20"/>
        <v>0</v>
      </c>
      <c r="K84" s="54">
        <f t="shared" si="21"/>
        <v>0</v>
      </c>
      <c r="L84" s="55">
        <f t="shared" si="22"/>
        <v>0</v>
      </c>
      <c r="M84" s="52">
        <f t="shared" si="23"/>
        <v>0</v>
      </c>
      <c r="N84" s="56" t="str">
        <f t="shared" si="24"/>
        <v/>
      </c>
      <c r="O84" s="57">
        <f t="shared" si="25"/>
        <v>0</v>
      </c>
      <c r="P84" s="83"/>
      <c r="Q84" s="82"/>
      <c r="R84" s="83"/>
      <c r="S84" s="83"/>
      <c r="T84" s="119" t="str">
        <f t="shared" si="26"/>
        <v/>
      </c>
      <c r="U84" s="119">
        <f t="shared" si="27"/>
        <v>0</v>
      </c>
      <c r="V84" s="119"/>
      <c r="W84" s="117">
        <f t="shared" si="28"/>
        <v>0</v>
      </c>
      <c r="X84" s="124" t="str">
        <f t="shared" si="29"/>
        <v/>
      </c>
      <c r="Y84" s="125">
        <f t="shared" si="30"/>
        <v>0</v>
      </c>
      <c r="Z84" s="118">
        <f t="shared" si="31"/>
        <v>0.3</v>
      </c>
    </row>
    <row r="85" spans="1:26" ht="20.100000000000001" customHeight="1">
      <c r="A85" s="63"/>
      <c r="B85" s="64"/>
      <c r="C85" s="65"/>
      <c r="D85" s="65"/>
      <c r="E85" s="80"/>
      <c r="F85" s="51">
        <f t="shared" si="18"/>
        <v>0</v>
      </c>
      <c r="G85" s="81"/>
      <c r="H85" s="196"/>
      <c r="I85" s="53">
        <f t="shared" si="19"/>
        <v>0</v>
      </c>
      <c r="J85" s="54">
        <f t="shared" si="20"/>
        <v>0</v>
      </c>
      <c r="K85" s="54">
        <f t="shared" si="21"/>
        <v>0</v>
      </c>
      <c r="L85" s="55">
        <f t="shared" si="22"/>
        <v>0</v>
      </c>
      <c r="M85" s="52">
        <f t="shared" si="23"/>
        <v>0</v>
      </c>
      <c r="N85" s="56" t="str">
        <f t="shared" si="24"/>
        <v/>
      </c>
      <c r="O85" s="57">
        <f t="shared" si="25"/>
        <v>0</v>
      </c>
      <c r="P85" s="83"/>
      <c r="Q85" s="82"/>
      <c r="R85" s="83"/>
      <c r="S85" s="83"/>
      <c r="T85" s="119" t="str">
        <f t="shared" si="26"/>
        <v/>
      </c>
      <c r="U85" s="119">
        <f t="shared" si="27"/>
        <v>0</v>
      </c>
      <c r="V85" s="119"/>
      <c r="W85" s="117">
        <f t="shared" si="28"/>
        <v>0</v>
      </c>
      <c r="X85" s="124" t="str">
        <f t="shared" si="29"/>
        <v/>
      </c>
      <c r="Y85" s="125">
        <f t="shared" si="30"/>
        <v>0</v>
      </c>
      <c r="Z85" s="118">
        <f t="shared" si="31"/>
        <v>0.3</v>
      </c>
    </row>
    <row r="86" spans="1:26" ht="20.100000000000001" customHeight="1">
      <c r="A86" s="63"/>
      <c r="B86" s="64"/>
      <c r="C86" s="65"/>
      <c r="D86" s="65"/>
      <c r="E86" s="80"/>
      <c r="F86" s="51">
        <f t="shared" si="18"/>
        <v>0</v>
      </c>
      <c r="G86" s="81"/>
      <c r="H86" s="196"/>
      <c r="I86" s="53">
        <f t="shared" si="19"/>
        <v>0</v>
      </c>
      <c r="J86" s="54">
        <f t="shared" si="20"/>
        <v>0</v>
      </c>
      <c r="K86" s="54">
        <f t="shared" si="21"/>
        <v>0</v>
      </c>
      <c r="L86" s="55">
        <f t="shared" si="22"/>
        <v>0</v>
      </c>
      <c r="M86" s="52">
        <f t="shared" si="23"/>
        <v>0</v>
      </c>
      <c r="N86" s="56" t="str">
        <f t="shared" si="24"/>
        <v/>
      </c>
      <c r="O86" s="57">
        <f t="shared" si="25"/>
        <v>0</v>
      </c>
      <c r="P86" s="83"/>
      <c r="Q86" s="82"/>
      <c r="R86" s="83"/>
      <c r="S86" s="83"/>
      <c r="T86" s="119" t="str">
        <f t="shared" si="26"/>
        <v/>
      </c>
      <c r="U86" s="119">
        <f t="shared" si="27"/>
        <v>0</v>
      </c>
      <c r="V86" s="119"/>
      <c r="W86" s="117">
        <f t="shared" si="28"/>
        <v>0</v>
      </c>
      <c r="X86" s="124" t="str">
        <f t="shared" si="29"/>
        <v/>
      </c>
      <c r="Y86" s="125">
        <f t="shared" si="30"/>
        <v>0</v>
      </c>
      <c r="Z86" s="118">
        <f t="shared" si="31"/>
        <v>0.3</v>
      </c>
    </row>
    <row r="87" spans="1:26" ht="20.100000000000001" customHeight="1">
      <c r="A87" s="63"/>
      <c r="B87" s="64"/>
      <c r="C87" s="65"/>
      <c r="D87" s="65"/>
      <c r="E87" s="80"/>
      <c r="F87" s="51">
        <f t="shared" si="18"/>
        <v>0</v>
      </c>
      <c r="G87" s="81"/>
      <c r="H87" s="196"/>
      <c r="I87" s="53">
        <f t="shared" si="19"/>
        <v>0</v>
      </c>
      <c r="J87" s="54">
        <f t="shared" si="20"/>
        <v>0</v>
      </c>
      <c r="K87" s="54">
        <f t="shared" si="21"/>
        <v>0</v>
      </c>
      <c r="L87" s="55">
        <f t="shared" si="22"/>
        <v>0</v>
      </c>
      <c r="M87" s="52">
        <f t="shared" si="23"/>
        <v>0</v>
      </c>
      <c r="N87" s="56" t="str">
        <f t="shared" si="24"/>
        <v/>
      </c>
      <c r="O87" s="57">
        <f t="shared" si="25"/>
        <v>0</v>
      </c>
      <c r="P87" s="83"/>
      <c r="Q87" s="82"/>
      <c r="R87" s="83"/>
      <c r="S87" s="83"/>
      <c r="T87" s="119" t="str">
        <f t="shared" si="26"/>
        <v/>
      </c>
      <c r="U87" s="119">
        <f t="shared" si="27"/>
        <v>0</v>
      </c>
      <c r="V87" s="119"/>
      <c r="W87" s="117">
        <f t="shared" si="28"/>
        <v>0</v>
      </c>
      <c r="X87" s="124" t="str">
        <f t="shared" si="29"/>
        <v/>
      </c>
      <c r="Y87" s="125">
        <f t="shared" si="30"/>
        <v>0</v>
      </c>
      <c r="Z87" s="118">
        <f t="shared" si="31"/>
        <v>0.3</v>
      </c>
    </row>
    <row r="88" spans="1:26" ht="20.100000000000001" customHeight="1">
      <c r="A88" s="63"/>
      <c r="B88" s="64"/>
      <c r="C88" s="65"/>
      <c r="D88" s="65"/>
      <c r="E88" s="80"/>
      <c r="F88" s="51">
        <f t="shared" si="18"/>
        <v>0</v>
      </c>
      <c r="G88" s="81"/>
      <c r="H88" s="196"/>
      <c r="I88" s="53">
        <f t="shared" si="19"/>
        <v>0</v>
      </c>
      <c r="J88" s="54">
        <f t="shared" si="20"/>
        <v>0</v>
      </c>
      <c r="K88" s="54">
        <f t="shared" si="21"/>
        <v>0</v>
      </c>
      <c r="L88" s="55">
        <f t="shared" si="22"/>
        <v>0</v>
      </c>
      <c r="M88" s="52">
        <f t="shared" si="23"/>
        <v>0</v>
      </c>
      <c r="N88" s="56" t="str">
        <f t="shared" si="24"/>
        <v/>
      </c>
      <c r="O88" s="57">
        <f t="shared" si="25"/>
        <v>0</v>
      </c>
      <c r="P88" s="83"/>
      <c r="Q88" s="82"/>
      <c r="R88" s="83"/>
      <c r="S88" s="83"/>
      <c r="T88" s="119" t="str">
        <f t="shared" si="26"/>
        <v/>
      </c>
      <c r="U88" s="119">
        <f t="shared" si="27"/>
        <v>0</v>
      </c>
      <c r="V88" s="119"/>
      <c r="W88" s="117">
        <f t="shared" si="28"/>
        <v>0</v>
      </c>
      <c r="X88" s="124" t="str">
        <f t="shared" si="29"/>
        <v/>
      </c>
      <c r="Y88" s="125">
        <f t="shared" si="30"/>
        <v>0</v>
      </c>
      <c r="Z88" s="118">
        <f t="shared" si="31"/>
        <v>0.3</v>
      </c>
    </row>
    <row r="89" spans="1:26" ht="20.100000000000001" customHeight="1">
      <c r="A89" s="63"/>
      <c r="B89" s="64"/>
      <c r="C89" s="65"/>
      <c r="D89" s="65"/>
      <c r="E89" s="80"/>
      <c r="F89" s="51">
        <f t="shared" si="18"/>
        <v>0</v>
      </c>
      <c r="G89" s="81"/>
      <c r="H89" s="196"/>
      <c r="I89" s="53">
        <f t="shared" si="19"/>
        <v>0</v>
      </c>
      <c r="J89" s="54">
        <f t="shared" si="20"/>
        <v>0</v>
      </c>
      <c r="K89" s="54">
        <f t="shared" si="21"/>
        <v>0</v>
      </c>
      <c r="L89" s="55">
        <f t="shared" si="22"/>
        <v>0</v>
      </c>
      <c r="M89" s="52">
        <f t="shared" si="23"/>
        <v>0</v>
      </c>
      <c r="N89" s="56" t="str">
        <f t="shared" si="24"/>
        <v/>
      </c>
      <c r="O89" s="57">
        <f t="shared" si="25"/>
        <v>0</v>
      </c>
      <c r="P89" s="83"/>
      <c r="Q89" s="82"/>
      <c r="R89" s="83"/>
      <c r="S89" s="83"/>
      <c r="T89" s="119" t="str">
        <f t="shared" si="26"/>
        <v/>
      </c>
      <c r="U89" s="119">
        <f t="shared" si="27"/>
        <v>0</v>
      </c>
      <c r="V89" s="119"/>
      <c r="W89" s="117">
        <f t="shared" si="28"/>
        <v>0</v>
      </c>
      <c r="X89" s="124" t="str">
        <f t="shared" si="29"/>
        <v/>
      </c>
      <c r="Y89" s="125">
        <f t="shared" si="30"/>
        <v>0</v>
      </c>
      <c r="Z89" s="118">
        <f t="shared" si="31"/>
        <v>0.3</v>
      </c>
    </row>
    <row r="90" spans="1:26" ht="20.100000000000001" customHeight="1">
      <c r="A90" s="63"/>
      <c r="B90" s="64"/>
      <c r="C90" s="65"/>
      <c r="D90" s="65"/>
      <c r="E90" s="80"/>
      <c r="F90" s="51">
        <f t="shared" si="18"/>
        <v>0</v>
      </c>
      <c r="G90" s="81"/>
      <c r="H90" s="196"/>
      <c r="I90" s="53">
        <f t="shared" si="19"/>
        <v>0</v>
      </c>
      <c r="J90" s="54">
        <f t="shared" si="20"/>
        <v>0</v>
      </c>
      <c r="K90" s="54">
        <f t="shared" si="21"/>
        <v>0</v>
      </c>
      <c r="L90" s="55">
        <f t="shared" si="22"/>
        <v>0</v>
      </c>
      <c r="M90" s="52">
        <f t="shared" si="23"/>
        <v>0</v>
      </c>
      <c r="N90" s="56" t="str">
        <f t="shared" si="24"/>
        <v/>
      </c>
      <c r="O90" s="57">
        <f t="shared" si="25"/>
        <v>0</v>
      </c>
      <c r="P90" s="83"/>
      <c r="Q90" s="82"/>
      <c r="R90" s="83"/>
      <c r="S90" s="83"/>
      <c r="T90" s="119" t="str">
        <f t="shared" si="26"/>
        <v/>
      </c>
      <c r="U90" s="119">
        <f t="shared" si="27"/>
        <v>0</v>
      </c>
      <c r="V90" s="119"/>
      <c r="W90" s="117">
        <f t="shared" si="28"/>
        <v>0</v>
      </c>
      <c r="X90" s="124" t="str">
        <f t="shared" si="29"/>
        <v/>
      </c>
      <c r="Y90" s="125">
        <f t="shared" si="30"/>
        <v>0</v>
      </c>
      <c r="Z90" s="118">
        <f t="shared" si="31"/>
        <v>0.3</v>
      </c>
    </row>
    <row r="91" spans="1:26" ht="20.100000000000001" customHeight="1">
      <c r="A91" s="63"/>
      <c r="B91" s="64"/>
      <c r="C91" s="65"/>
      <c r="D91" s="65"/>
      <c r="E91" s="80"/>
      <c r="F91" s="51">
        <f t="shared" si="18"/>
        <v>0</v>
      </c>
      <c r="G91" s="81"/>
      <c r="H91" s="196"/>
      <c r="I91" s="53">
        <f t="shared" si="19"/>
        <v>0</v>
      </c>
      <c r="J91" s="54">
        <f t="shared" si="20"/>
        <v>0</v>
      </c>
      <c r="K91" s="54">
        <f t="shared" si="21"/>
        <v>0</v>
      </c>
      <c r="L91" s="55">
        <f t="shared" si="22"/>
        <v>0</v>
      </c>
      <c r="M91" s="52">
        <f t="shared" si="23"/>
        <v>0</v>
      </c>
      <c r="N91" s="56" t="str">
        <f t="shared" si="24"/>
        <v/>
      </c>
      <c r="O91" s="57">
        <f t="shared" si="25"/>
        <v>0</v>
      </c>
      <c r="P91" s="83"/>
      <c r="Q91" s="82"/>
      <c r="R91" s="83"/>
      <c r="S91" s="83"/>
      <c r="T91" s="119" t="str">
        <f t="shared" si="26"/>
        <v/>
      </c>
      <c r="U91" s="119">
        <f t="shared" si="27"/>
        <v>0</v>
      </c>
      <c r="V91" s="119"/>
      <c r="W91" s="117">
        <f t="shared" si="28"/>
        <v>0</v>
      </c>
      <c r="X91" s="124" t="str">
        <f t="shared" si="29"/>
        <v/>
      </c>
      <c r="Y91" s="125">
        <f t="shared" si="30"/>
        <v>0</v>
      </c>
      <c r="Z91" s="118">
        <f t="shared" si="31"/>
        <v>0.3</v>
      </c>
    </row>
    <row r="92" spans="1:26" ht="20.100000000000001" customHeight="1">
      <c r="A92" s="63"/>
      <c r="B92" s="64"/>
      <c r="C92" s="65"/>
      <c r="D92" s="65"/>
      <c r="E92" s="80"/>
      <c r="F92" s="51">
        <f t="shared" si="18"/>
        <v>0</v>
      </c>
      <c r="G92" s="81"/>
      <c r="H92" s="196"/>
      <c r="I92" s="53">
        <f t="shared" si="19"/>
        <v>0</v>
      </c>
      <c r="J92" s="54">
        <f t="shared" si="20"/>
        <v>0</v>
      </c>
      <c r="K92" s="54">
        <f t="shared" si="21"/>
        <v>0</v>
      </c>
      <c r="L92" s="55">
        <f t="shared" si="22"/>
        <v>0</v>
      </c>
      <c r="M92" s="52">
        <f t="shared" si="23"/>
        <v>0</v>
      </c>
      <c r="N92" s="56" t="str">
        <f t="shared" si="24"/>
        <v/>
      </c>
      <c r="O92" s="57">
        <f t="shared" si="25"/>
        <v>0</v>
      </c>
      <c r="P92" s="83"/>
      <c r="Q92" s="82"/>
      <c r="R92" s="83"/>
      <c r="S92" s="83"/>
      <c r="T92" s="119" t="str">
        <f t="shared" si="26"/>
        <v/>
      </c>
      <c r="U92" s="119">
        <f t="shared" si="27"/>
        <v>0</v>
      </c>
      <c r="V92" s="119"/>
      <c r="W92" s="117">
        <f t="shared" si="28"/>
        <v>0</v>
      </c>
      <c r="X92" s="124" t="str">
        <f t="shared" si="29"/>
        <v/>
      </c>
      <c r="Y92" s="125">
        <f t="shared" si="30"/>
        <v>0</v>
      </c>
      <c r="Z92" s="118">
        <f t="shared" si="31"/>
        <v>0.3</v>
      </c>
    </row>
    <row r="93" spans="1:26" ht="20.100000000000001" customHeight="1">
      <c r="A93" s="63"/>
      <c r="B93" s="64"/>
      <c r="C93" s="65"/>
      <c r="D93" s="65"/>
      <c r="E93" s="80"/>
      <c r="F93" s="51">
        <f t="shared" si="18"/>
        <v>0</v>
      </c>
      <c r="G93" s="81"/>
      <c r="H93" s="196"/>
      <c r="I93" s="53">
        <f t="shared" si="19"/>
        <v>0</v>
      </c>
      <c r="J93" s="54">
        <f t="shared" si="20"/>
        <v>0</v>
      </c>
      <c r="K93" s="54">
        <f t="shared" si="21"/>
        <v>0</v>
      </c>
      <c r="L93" s="55">
        <f t="shared" si="22"/>
        <v>0</v>
      </c>
      <c r="M93" s="52">
        <f t="shared" si="23"/>
        <v>0</v>
      </c>
      <c r="N93" s="56" t="str">
        <f t="shared" si="24"/>
        <v/>
      </c>
      <c r="O93" s="57">
        <f t="shared" si="25"/>
        <v>0</v>
      </c>
      <c r="P93" s="83"/>
      <c r="Q93" s="82"/>
      <c r="R93" s="83"/>
      <c r="S93" s="83"/>
      <c r="T93" s="119" t="str">
        <f t="shared" si="26"/>
        <v/>
      </c>
      <c r="U93" s="119">
        <f t="shared" si="27"/>
        <v>0</v>
      </c>
      <c r="V93" s="119"/>
      <c r="W93" s="117">
        <f t="shared" si="28"/>
        <v>0</v>
      </c>
      <c r="X93" s="124" t="str">
        <f t="shared" si="29"/>
        <v/>
      </c>
      <c r="Y93" s="125">
        <f t="shared" si="30"/>
        <v>0</v>
      </c>
      <c r="Z93" s="118">
        <f t="shared" si="31"/>
        <v>0.3</v>
      </c>
    </row>
    <row r="94" spans="1:26" ht="20.100000000000001" customHeight="1">
      <c r="A94" s="63"/>
      <c r="B94" s="64"/>
      <c r="C94" s="65"/>
      <c r="D94" s="65"/>
      <c r="E94" s="80"/>
      <c r="F94" s="51">
        <f t="shared" si="18"/>
        <v>0</v>
      </c>
      <c r="G94" s="81"/>
      <c r="H94" s="196"/>
      <c r="I94" s="53">
        <f t="shared" si="19"/>
        <v>0</v>
      </c>
      <c r="J94" s="54">
        <f t="shared" si="20"/>
        <v>0</v>
      </c>
      <c r="K94" s="54">
        <f t="shared" si="21"/>
        <v>0</v>
      </c>
      <c r="L94" s="55">
        <f t="shared" si="22"/>
        <v>0</v>
      </c>
      <c r="M94" s="52">
        <f t="shared" si="23"/>
        <v>0</v>
      </c>
      <c r="N94" s="56" t="str">
        <f t="shared" si="24"/>
        <v/>
      </c>
      <c r="O94" s="57">
        <f t="shared" si="25"/>
        <v>0</v>
      </c>
      <c r="P94" s="83"/>
      <c r="Q94" s="82"/>
      <c r="R94" s="83"/>
      <c r="S94" s="83"/>
      <c r="T94" s="119" t="str">
        <f t="shared" si="26"/>
        <v/>
      </c>
      <c r="U94" s="119">
        <f t="shared" si="27"/>
        <v>0</v>
      </c>
      <c r="V94" s="119"/>
      <c r="W94" s="117">
        <f t="shared" si="28"/>
        <v>0</v>
      </c>
      <c r="X94" s="124" t="str">
        <f t="shared" si="29"/>
        <v/>
      </c>
      <c r="Y94" s="125">
        <f t="shared" si="30"/>
        <v>0</v>
      </c>
      <c r="Z94" s="118">
        <f t="shared" si="31"/>
        <v>0.3</v>
      </c>
    </row>
    <row r="95" spans="1:26" ht="20.100000000000001" customHeight="1">
      <c r="A95" s="63"/>
      <c r="B95" s="64"/>
      <c r="C95" s="65"/>
      <c r="D95" s="65"/>
      <c r="E95" s="80"/>
      <c r="F95" s="51">
        <f t="shared" si="18"/>
        <v>0</v>
      </c>
      <c r="G95" s="81"/>
      <c r="H95" s="196"/>
      <c r="I95" s="53">
        <f t="shared" si="19"/>
        <v>0</v>
      </c>
      <c r="J95" s="54">
        <f t="shared" si="20"/>
        <v>0</v>
      </c>
      <c r="K95" s="54">
        <f t="shared" si="21"/>
        <v>0</v>
      </c>
      <c r="L95" s="55">
        <f t="shared" si="22"/>
        <v>0</v>
      </c>
      <c r="M95" s="52">
        <f t="shared" si="23"/>
        <v>0</v>
      </c>
      <c r="N95" s="56" t="str">
        <f t="shared" si="24"/>
        <v/>
      </c>
      <c r="O95" s="57">
        <f t="shared" si="25"/>
        <v>0</v>
      </c>
      <c r="P95" s="83"/>
      <c r="Q95" s="82"/>
      <c r="R95" s="83"/>
      <c r="S95" s="83"/>
      <c r="T95" s="119" t="str">
        <f t="shared" si="26"/>
        <v/>
      </c>
      <c r="U95" s="119">
        <f t="shared" si="27"/>
        <v>0</v>
      </c>
      <c r="V95" s="119"/>
      <c r="W95" s="117">
        <f t="shared" si="28"/>
        <v>0</v>
      </c>
      <c r="X95" s="124" t="str">
        <f t="shared" si="29"/>
        <v/>
      </c>
      <c r="Y95" s="125">
        <f t="shared" si="30"/>
        <v>0</v>
      </c>
      <c r="Z95" s="118">
        <f t="shared" si="31"/>
        <v>0.3</v>
      </c>
    </row>
    <row r="96" spans="1:26" ht="20.100000000000001" customHeight="1">
      <c r="A96" s="63"/>
      <c r="B96" s="64"/>
      <c r="C96" s="65"/>
      <c r="D96" s="65"/>
      <c r="E96" s="80"/>
      <c r="F96" s="51">
        <f t="shared" si="18"/>
        <v>0</v>
      </c>
      <c r="G96" s="81"/>
      <c r="H96" s="196"/>
      <c r="I96" s="53">
        <f t="shared" si="19"/>
        <v>0</v>
      </c>
      <c r="J96" s="54">
        <f t="shared" si="20"/>
        <v>0</v>
      </c>
      <c r="K96" s="54">
        <f t="shared" si="21"/>
        <v>0</v>
      </c>
      <c r="L96" s="55">
        <f t="shared" si="22"/>
        <v>0</v>
      </c>
      <c r="M96" s="52">
        <f t="shared" si="23"/>
        <v>0</v>
      </c>
      <c r="N96" s="56" t="str">
        <f t="shared" si="24"/>
        <v/>
      </c>
      <c r="O96" s="57">
        <f t="shared" si="25"/>
        <v>0</v>
      </c>
      <c r="P96" s="83"/>
      <c r="Q96" s="82"/>
      <c r="R96" s="83"/>
      <c r="S96" s="83"/>
      <c r="T96" s="119" t="str">
        <f t="shared" si="26"/>
        <v/>
      </c>
      <c r="U96" s="119">
        <f t="shared" si="27"/>
        <v>0</v>
      </c>
      <c r="V96" s="119"/>
      <c r="W96" s="117">
        <f t="shared" si="28"/>
        <v>0</v>
      </c>
      <c r="X96" s="124" t="str">
        <f t="shared" si="29"/>
        <v/>
      </c>
      <c r="Y96" s="125">
        <f t="shared" si="30"/>
        <v>0</v>
      </c>
      <c r="Z96" s="118">
        <f t="shared" si="31"/>
        <v>0.3</v>
      </c>
    </row>
    <row r="97" spans="1:26" ht="20.100000000000001" customHeight="1">
      <c r="A97" s="63"/>
      <c r="B97" s="64"/>
      <c r="C97" s="65"/>
      <c r="D97" s="65"/>
      <c r="E97" s="80"/>
      <c r="F97" s="51">
        <f t="shared" si="18"/>
        <v>0</v>
      </c>
      <c r="G97" s="81"/>
      <c r="H97" s="196"/>
      <c r="I97" s="53">
        <f t="shared" si="19"/>
        <v>0</v>
      </c>
      <c r="J97" s="54">
        <f t="shared" si="20"/>
        <v>0</v>
      </c>
      <c r="K97" s="54">
        <f t="shared" si="21"/>
        <v>0</v>
      </c>
      <c r="L97" s="55">
        <f t="shared" si="22"/>
        <v>0</v>
      </c>
      <c r="M97" s="52">
        <f t="shared" si="23"/>
        <v>0</v>
      </c>
      <c r="N97" s="56" t="str">
        <f t="shared" si="24"/>
        <v/>
      </c>
      <c r="O97" s="57">
        <f t="shared" si="25"/>
        <v>0</v>
      </c>
      <c r="P97" s="83"/>
      <c r="Q97" s="82"/>
      <c r="R97" s="83"/>
      <c r="S97" s="83"/>
      <c r="T97" s="119" t="str">
        <f t="shared" si="26"/>
        <v/>
      </c>
      <c r="U97" s="119">
        <f t="shared" si="27"/>
        <v>0</v>
      </c>
      <c r="V97" s="119"/>
      <c r="W97" s="117">
        <f t="shared" si="28"/>
        <v>0</v>
      </c>
      <c r="X97" s="124" t="str">
        <f t="shared" si="29"/>
        <v/>
      </c>
      <c r="Y97" s="125">
        <f t="shared" si="30"/>
        <v>0</v>
      </c>
      <c r="Z97" s="118">
        <f t="shared" si="31"/>
        <v>0.3</v>
      </c>
    </row>
    <row r="98" spans="1:26" ht="20.100000000000001" customHeight="1">
      <c r="A98" s="63"/>
      <c r="B98" s="64"/>
      <c r="C98" s="65"/>
      <c r="D98" s="65"/>
      <c r="E98" s="80"/>
      <c r="F98" s="51">
        <f t="shared" si="18"/>
        <v>0</v>
      </c>
      <c r="G98" s="81"/>
      <c r="H98" s="196"/>
      <c r="I98" s="53">
        <f t="shared" si="19"/>
        <v>0</v>
      </c>
      <c r="J98" s="54">
        <f t="shared" si="20"/>
        <v>0</v>
      </c>
      <c r="K98" s="54">
        <f t="shared" si="21"/>
        <v>0</v>
      </c>
      <c r="L98" s="55">
        <f t="shared" si="22"/>
        <v>0</v>
      </c>
      <c r="M98" s="52">
        <f t="shared" si="23"/>
        <v>0</v>
      </c>
      <c r="N98" s="56" t="str">
        <f t="shared" si="24"/>
        <v/>
      </c>
      <c r="O98" s="57">
        <f t="shared" si="25"/>
        <v>0</v>
      </c>
      <c r="P98" s="83"/>
      <c r="Q98" s="82"/>
      <c r="R98" s="83"/>
      <c r="S98" s="83"/>
      <c r="T98" s="119" t="str">
        <f t="shared" si="26"/>
        <v/>
      </c>
      <c r="U98" s="119">
        <f t="shared" si="27"/>
        <v>0</v>
      </c>
      <c r="V98" s="119"/>
      <c r="W98" s="117">
        <f t="shared" si="28"/>
        <v>0</v>
      </c>
      <c r="X98" s="124" t="str">
        <f t="shared" si="29"/>
        <v/>
      </c>
      <c r="Y98" s="125">
        <f t="shared" si="30"/>
        <v>0</v>
      </c>
      <c r="Z98" s="118">
        <f t="shared" si="31"/>
        <v>0.3</v>
      </c>
    </row>
    <row r="99" spans="1:26" ht="20.100000000000001" customHeight="1">
      <c r="A99" s="63"/>
      <c r="B99" s="64"/>
      <c r="C99" s="65"/>
      <c r="D99" s="65"/>
      <c r="E99" s="80"/>
      <c r="F99" s="51">
        <f t="shared" si="18"/>
        <v>0</v>
      </c>
      <c r="G99" s="81"/>
      <c r="H99" s="196"/>
      <c r="I99" s="53">
        <f t="shared" si="19"/>
        <v>0</v>
      </c>
      <c r="J99" s="54">
        <f t="shared" si="20"/>
        <v>0</v>
      </c>
      <c r="K99" s="54">
        <f t="shared" si="21"/>
        <v>0</v>
      </c>
      <c r="L99" s="55">
        <f t="shared" si="22"/>
        <v>0</v>
      </c>
      <c r="M99" s="52">
        <f t="shared" si="23"/>
        <v>0</v>
      </c>
      <c r="N99" s="56" t="str">
        <f t="shared" si="24"/>
        <v/>
      </c>
      <c r="O99" s="57">
        <f t="shared" si="25"/>
        <v>0</v>
      </c>
      <c r="P99" s="83"/>
      <c r="Q99" s="82"/>
      <c r="R99" s="83"/>
      <c r="S99" s="83"/>
      <c r="T99" s="119" t="str">
        <f t="shared" si="26"/>
        <v/>
      </c>
      <c r="U99" s="119">
        <f t="shared" si="27"/>
        <v>0</v>
      </c>
      <c r="V99" s="119"/>
      <c r="W99" s="117">
        <f t="shared" si="28"/>
        <v>0</v>
      </c>
      <c r="X99" s="124" t="str">
        <f t="shared" si="29"/>
        <v/>
      </c>
      <c r="Y99" s="125">
        <f t="shared" si="30"/>
        <v>0</v>
      </c>
      <c r="Z99" s="118">
        <f t="shared" si="31"/>
        <v>0.3</v>
      </c>
    </row>
    <row r="100" spans="1:26" ht="20.100000000000001" customHeight="1">
      <c r="A100" s="63"/>
      <c r="B100" s="64"/>
      <c r="C100" s="65"/>
      <c r="D100" s="65"/>
      <c r="E100" s="80"/>
      <c r="F100" s="51">
        <f t="shared" si="18"/>
        <v>0</v>
      </c>
      <c r="G100" s="81"/>
      <c r="H100" s="196"/>
      <c r="I100" s="53">
        <f t="shared" si="19"/>
        <v>0</v>
      </c>
      <c r="J100" s="54">
        <f t="shared" si="20"/>
        <v>0</v>
      </c>
      <c r="K100" s="54">
        <f t="shared" si="21"/>
        <v>0</v>
      </c>
      <c r="L100" s="55">
        <f t="shared" si="22"/>
        <v>0</v>
      </c>
      <c r="M100" s="52">
        <f t="shared" si="23"/>
        <v>0</v>
      </c>
      <c r="N100" s="56" t="str">
        <f t="shared" si="24"/>
        <v/>
      </c>
      <c r="O100" s="57">
        <f t="shared" si="25"/>
        <v>0</v>
      </c>
      <c r="P100" s="83"/>
      <c r="Q100" s="82"/>
      <c r="R100" s="83"/>
      <c r="S100" s="83"/>
      <c r="T100" s="119" t="str">
        <f t="shared" si="26"/>
        <v/>
      </c>
      <c r="U100" s="119">
        <f t="shared" si="27"/>
        <v>0</v>
      </c>
      <c r="V100" s="119"/>
      <c r="W100" s="117">
        <f t="shared" si="28"/>
        <v>0</v>
      </c>
      <c r="X100" s="124" t="str">
        <f t="shared" si="29"/>
        <v/>
      </c>
      <c r="Y100" s="125">
        <f t="shared" si="30"/>
        <v>0</v>
      </c>
      <c r="Z100" s="118">
        <f t="shared" si="31"/>
        <v>0.3</v>
      </c>
    </row>
    <row r="101" spans="1:26" ht="20.100000000000001" customHeight="1">
      <c r="A101" s="63"/>
      <c r="B101" s="64"/>
      <c r="C101" s="65"/>
      <c r="D101" s="65"/>
      <c r="E101" s="80"/>
      <c r="F101" s="51">
        <f t="shared" si="18"/>
        <v>0</v>
      </c>
      <c r="G101" s="81"/>
      <c r="H101" s="196"/>
      <c r="I101" s="53">
        <f t="shared" si="19"/>
        <v>0</v>
      </c>
      <c r="J101" s="54">
        <f t="shared" si="20"/>
        <v>0</v>
      </c>
      <c r="K101" s="54">
        <f t="shared" si="21"/>
        <v>0</v>
      </c>
      <c r="L101" s="55">
        <f t="shared" si="22"/>
        <v>0</v>
      </c>
      <c r="M101" s="52">
        <f t="shared" si="23"/>
        <v>0</v>
      </c>
      <c r="N101" s="56" t="str">
        <f t="shared" si="24"/>
        <v/>
      </c>
      <c r="O101" s="57">
        <f t="shared" si="25"/>
        <v>0</v>
      </c>
      <c r="P101" s="83"/>
      <c r="Q101" s="82"/>
      <c r="R101" s="83"/>
      <c r="S101" s="83"/>
      <c r="T101" s="119" t="str">
        <f t="shared" si="26"/>
        <v/>
      </c>
      <c r="U101" s="119">
        <f t="shared" si="27"/>
        <v>0</v>
      </c>
      <c r="V101" s="119"/>
      <c r="W101" s="117">
        <f t="shared" si="28"/>
        <v>0</v>
      </c>
      <c r="X101" s="124" t="str">
        <f t="shared" si="29"/>
        <v/>
      </c>
      <c r="Y101" s="125">
        <f t="shared" si="30"/>
        <v>0</v>
      </c>
      <c r="Z101" s="118">
        <f t="shared" si="31"/>
        <v>0.3</v>
      </c>
    </row>
    <row r="102" spans="1:26" ht="20.100000000000001" customHeight="1">
      <c r="A102" s="63"/>
      <c r="B102" s="64"/>
      <c r="C102" s="65"/>
      <c r="D102" s="65"/>
      <c r="E102" s="80"/>
      <c r="F102" s="51">
        <f t="shared" si="18"/>
        <v>0</v>
      </c>
      <c r="G102" s="81"/>
      <c r="H102" s="196"/>
      <c r="I102" s="53">
        <f t="shared" si="19"/>
        <v>0</v>
      </c>
      <c r="J102" s="54">
        <f t="shared" si="20"/>
        <v>0</v>
      </c>
      <c r="K102" s="54">
        <f t="shared" si="21"/>
        <v>0</v>
      </c>
      <c r="L102" s="55">
        <f t="shared" si="22"/>
        <v>0</v>
      </c>
      <c r="M102" s="52">
        <f t="shared" si="23"/>
        <v>0</v>
      </c>
      <c r="N102" s="56" t="str">
        <f t="shared" si="24"/>
        <v/>
      </c>
      <c r="O102" s="57">
        <f t="shared" si="25"/>
        <v>0</v>
      </c>
      <c r="P102" s="83"/>
      <c r="Q102" s="82"/>
      <c r="R102" s="83"/>
      <c r="S102" s="83"/>
      <c r="T102" s="119" t="str">
        <f t="shared" si="26"/>
        <v/>
      </c>
      <c r="U102" s="119">
        <f t="shared" si="27"/>
        <v>0</v>
      </c>
      <c r="V102" s="119"/>
      <c r="W102" s="117">
        <f t="shared" si="28"/>
        <v>0</v>
      </c>
      <c r="X102" s="124" t="str">
        <f t="shared" si="29"/>
        <v/>
      </c>
      <c r="Y102" s="125">
        <f t="shared" si="30"/>
        <v>0</v>
      </c>
      <c r="Z102" s="118">
        <f t="shared" si="31"/>
        <v>0.3</v>
      </c>
    </row>
    <row r="103" spans="1:26" ht="20.100000000000001" customHeight="1">
      <c r="A103" s="63"/>
      <c r="B103" s="64"/>
      <c r="C103" s="65"/>
      <c r="D103" s="65"/>
      <c r="E103" s="80"/>
      <c r="F103" s="51">
        <f t="shared" si="18"/>
        <v>0</v>
      </c>
      <c r="G103" s="81"/>
      <c r="H103" s="196"/>
      <c r="I103" s="53">
        <f t="shared" si="19"/>
        <v>0</v>
      </c>
      <c r="J103" s="54">
        <f t="shared" si="20"/>
        <v>0</v>
      </c>
      <c r="K103" s="54">
        <f t="shared" si="21"/>
        <v>0</v>
      </c>
      <c r="L103" s="55">
        <f t="shared" si="22"/>
        <v>0</v>
      </c>
      <c r="M103" s="52">
        <f t="shared" si="23"/>
        <v>0</v>
      </c>
      <c r="N103" s="56" t="str">
        <f t="shared" si="24"/>
        <v/>
      </c>
      <c r="O103" s="57">
        <f t="shared" si="25"/>
        <v>0</v>
      </c>
      <c r="P103" s="83"/>
      <c r="Q103" s="82"/>
      <c r="R103" s="83"/>
      <c r="S103" s="83"/>
      <c r="T103" s="119" t="str">
        <f t="shared" si="26"/>
        <v/>
      </c>
      <c r="U103" s="119">
        <f t="shared" si="27"/>
        <v>0</v>
      </c>
      <c r="V103" s="119"/>
      <c r="W103" s="117">
        <f t="shared" si="28"/>
        <v>0</v>
      </c>
      <c r="X103" s="124" t="str">
        <f t="shared" si="29"/>
        <v/>
      </c>
      <c r="Y103" s="125">
        <f t="shared" si="30"/>
        <v>0</v>
      </c>
      <c r="Z103" s="118">
        <f t="shared" si="31"/>
        <v>0.3</v>
      </c>
    </row>
    <row r="104" spans="1:26" ht="20.100000000000001" customHeight="1">
      <c r="A104" s="63"/>
      <c r="B104" s="64"/>
      <c r="C104" s="65"/>
      <c r="D104" s="65"/>
      <c r="E104" s="80"/>
      <c r="F104" s="51">
        <f t="shared" si="18"/>
        <v>0</v>
      </c>
      <c r="G104" s="81"/>
      <c r="H104" s="196"/>
      <c r="I104" s="53">
        <f t="shared" si="19"/>
        <v>0</v>
      </c>
      <c r="J104" s="54">
        <f t="shared" si="20"/>
        <v>0</v>
      </c>
      <c r="K104" s="54">
        <f t="shared" si="21"/>
        <v>0</v>
      </c>
      <c r="L104" s="55">
        <f t="shared" si="22"/>
        <v>0</v>
      </c>
      <c r="M104" s="52">
        <f t="shared" si="23"/>
        <v>0</v>
      </c>
      <c r="N104" s="56" t="str">
        <f t="shared" si="24"/>
        <v/>
      </c>
      <c r="O104" s="57">
        <f t="shared" si="25"/>
        <v>0</v>
      </c>
      <c r="P104" s="83"/>
      <c r="Q104" s="82"/>
      <c r="R104" s="83"/>
      <c r="S104" s="83"/>
      <c r="T104" s="119" t="str">
        <f t="shared" si="26"/>
        <v/>
      </c>
      <c r="U104" s="119">
        <f t="shared" si="27"/>
        <v>0</v>
      </c>
      <c r="V104" s="119"/>
      <c r="W104" s="117">
        <f t="shared" si="28"/>
        <v>0</v>
      </c>
      <c r="X104" s="124" t="str">
        <f t="shared" si="29"/>
        <v/>
      </c>
      <c r="Y104" s="125">
        <f t="shared" si="30"/>
        <v>0</v>
      </c>
      <c r="Z104" s="118">
        <f t="shared" si="31"/>
        <v>0.3</v>
      </c>
    </row>
    <row r="105" spans="1:26" ht="20.100000000000001" customHeight="1">
      <c r="A105" s="63"/>
      <c r="B105" s="64"/>
      <c r="C105" s="65"/>
      <c r="D105" s="65"/>
      <c r="E105" s="80"/>
      <c r="F105" s="51">
        <f t="shared" si="18"/>
        <v>0</v>
      </c>
      <c r="G105" s="81"/>
      <c r="H105" s="196"/>
      <c r="I105" s="53">
        <f t="shared" si="19"/>
        <v>0</v>
      </c>
      <c r="J105" s="54">
        <f t="shared" si="20"/>
        <v>0</v>
      </c>
      <c r="K105" s="54">
        <f t="shared" si="21"/>
        <v>0</v>
      </c>
      <c r="L105" s="55">
        <f t="shared" si="22"/>
        <v>0</v>
      </c>
      <c r="M105" s="52">
        <f t="shared" si="23"/>
        <v>0</v>
      </c>
      <c r="N105" s="56" t="str">
        <f t="shared" si="24"/>
        <v/>
      </c>
      <c r="O105" s="57">
        <f t="shared" si="25"/>
        <v>0</v>
      </c>
      <c r="P105" s="83"/>
      <c r="Q105" s="82"/>
      <c r="R105" s="83"/>
      <c r="S105" s="83"/>
      <c r="T105" s="119" t="str">
        <f t="shared" si="26"/>
        <v/>
      </c>
      <c r="U105" s="119">
        <f t="shared" si="27"/>
        <v>0</v>
      </c>
      <c r="V105" s="119"/>
      <c r="W105" s="117">
        <f t="shared" si="28"/>
        <v>0</v>
      </c>
      <c r="X105" s="124" t="str">
        <f t="shared" si="29"/>
        <v/>
      </c>
      <c r="Y105" s="125">
        <f t="shared" si="30"/>
        <v>0</v>
      </c>
      <c r="Z105" s="118">
        <f t="shared" si="31"/>
        <v>0.3</v>
      </c>
    </row>
    <row r="106" spans="1:26" ht="20.100000000000001" customHeight="1">
      <c r="A106" s="63"/>
      <c r="B106" s="64"/>
      <c r="C106" s="65"/>
      <c r="D106" s="65"/>
      <c r="E106" s="80"/>
      <c r="F106" s="51">
        <f t="shared" si="18"/>
        <v>0</v>
      </c>
      <c r="G106" s="81"/>
      <c r="H106" s="196"/>
      <c r="I106" s="53">
        <f t="shared" si="19"/>
        <v>0</v>
      </c>
      <c r="J106" s="54">
        <f t="shared" si="20"/>
        <v>0</v>
      </c>
      <c r="K106" s="54">
        <f t="shared" si="21"/>
        <v>0</v>
      </c>
      <c r="L106" s="55">
        <f t="shared" si="22"/>
        <v>0</v>
      </c>
      <c r="M106" s="52">
        <f t="shared" si="23"/>
        <v>0</v>
      </c>
      <c r="N106" s="56" t="str">
        <f t="shared" si="24"/>
        <v/>
      </c>
      <c r="O106" s="57">
        <f t="shared" si="25"/>
        <v>0</v>
      </c>
      <c r="P106" s="83"/>
      <c r="Q106" s="82"/>
      <c r="R106" s="83"/>
      <c r="S106" s="83"/>
      <c r="T106" s="119" t="str">
        <f t="shared" si="26"/>
        <v/>
      </c>
      <c r="U106" s="119">
        <f t="shared" si="27"/>
        <v>0</v>
      </c>
      <c r="V106" s="119"/>
      <c r="W106" s="117">
        <f t="shared" si="28"/>
        <v>0</v>
      </c>
      <c r="X106" s="124" t="str">
        <f t="shared" si="29"/>
        <v/>
      </c>
      <c r="Y106" s="125">
        <f t="shared" si="30"/>
        <v>0</v>
      </c>
      <c r="Z106" s="118">
        <f t="shared" si="31"/>
        <v>0.3</v>
      </c>
    </row>
    <row r="107" spans="1:26" ht="20.100000000000001" customHeight="1">
      <c r="A107" s="63"/>
      <c r="B107" s="64"/>
      <c r="C107" s="65"/>
      <c r="D107" s="65"/>
      <c r="E107" s="80"/>
      <c r="F107" s="51">
        <f t="shared" si="18"/>
        <v>0</v>
      </c>
      <c r="G107" s="81"/>
      <c r="H107" s="196"/>
      <c r="I107" s="53">
        <f t="shared" si="19"/>
        <v>0</v>
      </c>
      <c r="J107" s="54">
        <f t="shared" si="20"/>
        <v>0</v>
      </c>
      <c r="K107" s="54">
        <f t="shared" si="21"/>
        <v>0</v>
      </c>
      <c r="L107" s="55">
        <f t="shared" si="22"/>
        <v>0</v>
      </c>
      <c r="M107" s="52">
        <f t="shared" si="23"/>
        <v>0</v>
      </c>
      <c r="N107" s="56" t="str">
        <f t="shared" si="24"/>
        <v/>
      </c>
      <c r="O107" s="57">
        <f t="shared" si="25"/>
        <v>0</v>
      </c>
      <c r="P107" s="83"/>
      <c r="Q107" s="82"/>
      <c r="R107" s="83"/>
      <c r="S107" s="83"/>
      <c r="T107" s="119" t="str">
        <f t="shared" si="26"/>
        <v/>
      </c>
      <c r="U107" s="119">
        <f t="shared" si="27"/>
        <v>0</v>
      </c>
      <c r="V107" s="119"/>
      <c r="W107" s="117">
        <f t="shared" si="28"/>
        <v>0</v>
      </c>
      <c r="X107" s="124" t="str">
        <f t="shared" si="29"/>
        <v/>
      </c>
      <c r="Y107" s="125">
        <f t="shared" si="30"/>
        <v>0</v>
      </c>
      <c r="Z107" s="118">
        <f t="shared" si="31"/>
        <v>0.3</v>
      </c>
    </row>
    <row r="108" spans="1:26" ht="20.100000000000001" customHeight="1">
      <c r="A108" s="63"/>
      <c r="B108" s="64"/>
      <c r="C108" s="65"/>
      <c r="D108" s="65"/>
      <c r="E108" s="80"/>
      <c r="F108" s="51">
        <f t="shared" si="18"/>
        <v>0</v>
      </c>
      <c r="G108" s="81"/>
      <c r="H108" s="196"/>
      <c r="I108" s="53">
        <f t="shared" si="19"/>
        <v>0</v>
      </c>
      <c r="J108" s="54">
        <f t="shared" si="20"/>
        <v>0</v>
      </c>
      <c r="K108" s="54">
        <f t="shared" si="21"/>
        <v>0</v>
      </c>
      <c r="L108" s="55">
        <f t="shared" si="22"/>
        <v>0</v>
      </c>
      <c r="M108" s="52">
        <f t="shared" si="23"/>
        <v>0</v>
      </c>
      <c r="N108" s="56" t="str">
        <f t="shared" si="24"/>
        <v/>
      </c>
      <c r="O108" s="57">
        <f t="shared" si="25"/>
        <v>0</v>
      </c>
      <c r="P108" s="83"/>
      <c r="Q108" s="82"/>
      <c r="R108" s="83"/>
      <c r="S108" s="83"/>
      <c r="T108" s="119" t="str">
        <f t="shared" si="26"/>
        <v/>
      </c>
      <c r="U108" s="119">
        <f t="shared" si="27"/>
        <v>0</v>
      </c>
      <c r="V108" s="119"/>
      <c r="W108" s="117">
        <f t="shared" si="28"/>
        <v>0</v>
      </c>
      <c r="X108" s="124" t="str">
        <f t="shared" si="29"/>
        <v/>
      </c>
      <c r="Y108" s="125">
        <f t="shared" si="30"/>
        <v>0</v>
      </c>
      <c r="Z108" s="118">
        <f t="shared" si="31"/>
        <v>0.3</v>
      </c>
    </row>
    <row r="109" spans="1:26" ht="20.100000000000001" customHeight="1">
      <c r="A109" s="63"/>
      <c r="B109" s="64"/>
      <c r="C109" s="65"/>
      <c r="D109" s="65"/>
      <c r="E109" s="80"/>
      <c r="F109" s="51">
        <f t="shared" si="18"/>
        <v>0</v>
      </c>
      <c r="G109" s="81"/>
      <c r="H109" s="196"/>
      <c r="I109" s="53">
        <f t="shared" si="19"/>
        <v>0</v>
      </c>
      <c r="J109" s="54">
        <f t="shared" si="20"/>
        <v>0</v>
      </c>
      <c r="K109" s="54">
        <f t="shared" si="21"/>
        <v>0</v>
      </c>
      <c r="L109" s="55">
        <f t="shared" si="22"/>
        <v>0</v>
      </c>
      <c r="M109" s="52">
        <f t="shared" si="23"/>
        <v>0</v>
      </c>
      <c r="N109" s="56" t="str">
        <f t="shared" si="24"/>
        <v/>
      </c>
      <c r="O109" s="57">
        <f t="shared" si="25"/>
        <v>0</v>
      </c>
      <c r="P109" s="83"/>
      <c r="Q109" s="82"/>
      <c r="R109" s="83"/>
      <c r="S109" s="83"/>
      <c r="T109" s="119" t="str">
        <f t="shared" si="26"/>
        <v/>
      </c>
      <c r="U109" s="119">
        <f t="shared" si="27"/>
        <v>0</v>
      </c>
      <c r="V109" s="119"/>
      <c r="W109" s="117">
        <f t="shared" si="28"/>
        <v>0</v>
      </c>
      <c r="X109" s="124" t="str">
        <f t="shared" si="29"/>
        <v/>
      </c>
      <c r="Y109" s="125">
        <f t="shared" si="30"/>
        <v>0</v>
      </c>
      <c r="Z109" s="118">
        <f t="shared" si="31"/>
        <v>0.3</v>
      </c>
    </row>
    <row r="110" spans="1:26" ht="20.100000000000001" customHeight="1">
      <c r="A110" s="63"/>
      <c r="B110" s="64"/>
      <c r="C110" s="65"/>
      <c r="D110" s="65"/>
      <c r="E110" s="80"/>
      <c r="F110" s="51">
        <f t="shared" si="18"/>
        <v>0</v>
      </c>
      <c r="G110" s="81"/>
      <c r="H110" s="196"/>
      <c r="I110" s="53">
        <f t="shared" si="19"/>
        <v>0</v>
      </c>
      <c r="J110" s="54">
        <f t="shared" si="20"/>
        <v>0</v>
      </c>
      <c r="K110" s="54">
        <f t="shared" si="21"/>
        <v>0</v>
      </c>
      <c r="L110" s="55">
        <f t="shared" si="22"/>
        <v>0</v>
      </c>
      <c r="M110" s="52">
        <f t="shared" si="23"/>
        <v>0</v>
      </c>
      <c r="N110" s="56" t="str">
        <f t="shared" si="24"/>
        <v/>
      </c>
      <c r="O110" s="57">
        <f t="shared" si="25"/>
        <v>0</v>
      </c>
      <c r="P110" s="83"/>
      <c r="Q110" s="82"/>
      <c r="R110" s="83"/>
      <c r="S110" s="83"/>
      <c r="T110" s="119" t="str">
        <f t="shared" si="26"/>
        <v/>
      </c>
      <c r="U110" s="119">
        <f t="shared" si="27"/>
        <v>0</v>
      </c>
      <c r="V110" s="119"/>
      <c r="W110" s="117">
        <f t="shared" si="28"/>
        <v>0</v>
      </c>
      <c r="X110" s="124" t="str">
        <f t="shared" si="29"/>
        <v/>
      </c>
      <c r="Y110" s="125">
        <f t="shared" si="30"/>
        <v>0</v>
      </c>
      <c r="Z110" s="118">
        <f t="shared" si="31"/>
        <v>0.3</v>
      </c>
    </row>
    <row r="111" spans="1:26" ht="20.100000000000001" customHeight="1">
      <c r="A111" s="63"/>
      <c r="B111" s="64"/>
      <c r="C111" s="65"/>
      <c r="D111" s="65"/>
      <c r="E111" s="80"/>
      <c r="F111" s="51">
        <f t="shared" si="18"/>
        <v>0</v>
      </c>
      <c r="G111" s="81"/>
      <c r="H111" s="196"/>
      <c r="I111" s="53">
        <f t="shared" si="19"/>
        <v>0</v>
      </c>
      <c r="J111" s="54">
        <f t="shared" si="20"/>
        <v>0</v>
      </c>
      <c r="K111" s="54">
        <f t="shared" si="21"/>
        <v>0</v>
      </c>
      <c r="L111" s="55">
        <f t="shared" si="22"/>
        <v>0</v>
      </c>
      <c r="M111" s="52">
        <f t="shared" si="23"/>
        <v>0</v>
      </c>
      <c r="N111" s="56" t="str">
        <f t="shared" si="24"/>
        <v/>
      </c>
      <c r="O111" s="57">
        <f t="shared" si="25"/>
        <v>0</v>
      </c>
      <c r="P111" s="83"/>
      <c r="Q111" s="82"/>
      <c r="R111" s="83"/>
      <c r="S111" s="83"/>
      <c r="T111" s="119" t="str">
        <f t="shared" si="26"/>
        <v/>
      </c>
      <c r="U111" s="119">
        <f t="shared" si="27"/>
        <v>0</v>
      </c>
      <c r="V111" s="119"/>
      <c r="W111" s="117">
        <f t="shared" si="28"/>
        <v>0</v>
      </c>
      <c r="X111" s="124" t="str">
        <f t="shared" si="29"/>
        <v/>
      </c>
      <c r="Y111" s="125">
        <f t="shared" si="30"/>
        <v>0</v>
      </c>
      <c r="Z111" s="118">
        <f t="shared" si="31"/>
        <v>0.3</v>
      </c>
    </row>
    <row r="112" spans="1:26" ht="20.100000000000001" customHeight="1">
      <c r="A112" s="63"/>
      <c r="B112" s="64"/>
      <c r="C112" s="65"/>
      <c r="D112" s="65"/>
      <c r="E112" s="80"/>
      <c r="F112" s="51">
        <f t="shared" si="18"/>
        <v>0</v>
      </c>
      <c r="G112" s="81"/>
      <c r="H112" s="196"/>
      <c r="I112" s="53">
        <f t="shared" si="19"/>
        <v>0</v>
      </c>
      <c r="J112" s="54">
        <f t="shared" si="20"/>
        <v>0</v>
      </c>
      <c r="K112" s="54">
        <f t="shared" si="21"/>
        <v>0</v>
      </c>
      <c r="L112" s="55">
        <f t="shared" si="22"/>
        <v>0</v>
      </c>
      <c r="M112" s="52">
        <f t="shared" si="23"/>
        <v>0</v>
      </c>
      <c r="N112" s="56" t="str">
        <f t="shared" si="24"/>
        <v/>
      </c>
      <c r="O112" s="57">
        <f t="shared" si="25"/>
        <v>0</v>
      </c>
      <c r="P112" s="83"/>
      <c r="Q112" s="82"/>
      <c r="R112" s="83"/>
      <c r="S112" s="83"/>
      <c r="T112" s="119" t="str">
        <f t="shared" si="26"/>
        <v/>
      </c>
      <c r="U112" s="119">
        <f t="shared" si="27"/>
        <v>0</v>
      </c>
      <c r="V112" s="119"/>
      <c r="W112" s="117">
        <f t="shared" si="28"/>
        <v>0</v>
      </c>
      <c r="X112" s="124" t="str">
        <f t="shared" si="29"/>
        <v/>
      </c>
      <c r="Y112" s="125">
        <f t="shared" si="30"/>
        <v>0</v>
      </c>
      <c r="Z112" s="118">
        <f t="shared" si="31"/>
        <v>0.3</v>
      </c>
    </row>
    <row r="113" spans="1:26" ht="20.100000000000001" customHeight="1">
      <c r="A113" s="63"/>
      <c r="B113" s="64"/>
      <c r="C113" s="65"/>
      <c r="D113" s="65"/>
      <c r="E113" s="80"/>
      <c r="F113" s="51">
        <f t="shared" si="18"/>
        <v>0</v>
      </c>
      <c r="G113" s="81"/>
      <c r="H113" s="196"/>
      <c r="I113" s="53">
        <f t="shared" si="19"/>
        <v>0</v>
      </c>
      <c r="J113" s="54">
        <f t="shared" si="20"/>
        <v>0</v>
      </c>
      <c r="K113" s="54">
        <f t="shared" si="21"/>
        <v>0</v>
      </c>
      <c r="L113" s="55">
        <f t="shared" si="22"/>
        <v>0</v>
      </c>
      <c r="M113" s="52">
        <f t="shared" si="23"/>
        <v>0</v>
      </c>
      <c r="N113" s="56" t="str">
        <f t="shared" si="24"/>
        <v/>
      </c>
      <c r="O113" s="57">
        <f t="shared" si="25"/>
        <v>0</v>
      </c>
      <c r="P113" s="83"/>
      <c r="Q113" s="82"/>
      <c r="R113" s="83"/>
      <c r="S113" s="83"/>
      <c r="T113" s="119" t="str">
        <f t="shared" si="26"/>
        <v/>
      </c>
      <c r="U113" s="119">
        <f t="shared" si="27"/>
        <v>0</v>
      </c>
      <c r="V113" s="119"/>
      <c r="W113" s="117">
        <f t="shared" si="28"/>
        <v>0</v>
      </c>
      <c r="X113" s="124" t="str">
        <f t="shared" si="29"/>
        <v/>
      </c>
      <c r="Y113" s="125">
        <f t="shared" si="30"/>
        <v>0</v>
      </c>
      <c r="Z113" s="118">
        <f t="shared" si="31"/>
        <v>0.3</v>
      </c>
    </row>
    <row r="114" spans="1:26" ht="20.100000000000001" customHeight="1">
      <c r="A114" s="63"/>
      <c r="B114" s="64"/>
      <c r="C114" s="65"/>
      <c r="D114" s="65"/>
      <c r="E114" s="80"/>
      <c r="F114" s="51">
        <f t="shared" si="18"/>
        <v>0</v>
      </c>
      <c r="G114" s="81"/>
      <c r="H114" s="196"/>
      <c r="I114" s="53">
        <f t="shared" si="19"/>
        <v>0</v>
      </c>
      <c r="J114" s="54">
        <f t="shared" si="20"/>
        <v>0</v>
      </c>
      <c r="K114" s="54">
        <f t="shared" si="21"/>
        <v>0</v>
      </c>
      <c r="L114" s="55">
        <f t="shared" si="22"/>
        <v>0</v>
      </c>
      <c r="M114" s="52">
        <f t="shared" si="23"/>
        <v>0</v>
      </c>
      <c r="N114" s="56" t="str">
        <f t="shared" si="24"/>
        <v/>
      </c>
      <c r="O114" s="57">
        <f t="shared" si="25"/>
        <v>0</v>
      </c>
      <c r="P114" s="83"/>
      <c r="Q114" s="82"/>
      <c r="R114" s="83"/>
      <c r="S114" s="83"/>
      <c r="T114" s="119" t="str">
        <f t="shared" si="26"/>
        <v/>
      </c>
      <c r="U114" s="119">
        <f t="shared" si="27"/>
        <v>0</v>
      </c>
      <c r="V114" s="119"/>
      <c r="W114" s="117">
        <f t="shared" si="28"/>
        <v>0</v>
      </c>
      <c r="X114" s="124" t="str">
        <f t="shared" si="29"/>
        <v/>
      </c>
      <c r="Y114" s="125">
        <f t="shared" si="30"/>
        <v>0</v>
      </c>
      <c r="Z114" s="118">
        <f t="shared" si="31"/>
        <v>0.3</v>
      </c>
    </row>
    <row r="115" spans="1:26" ht="20.100000000000001" customHeight="1">
      <c r="A115" s="63"/>
      <c r="B115" s="64"/>
      <c r="C115" s="65"/>
      <c r="D115" s="65"/>
      <c r="E115" s="80"/>
      <c r="F115" s="51">
        <f t="shared" si="18"/>
        <v>0</v>
      </c>
      <c r="G115" s="81"/>
      <c r="H115" s="196"/>
      <c r="I115" s="53">
        <f t="shared" si="19"/>
        <v>0</v>
      </c>
      <c r="J115" s="54">
        <f t="shared" si="20"/>
        <v>0</v>
      </c>
      <c r="K115" s="54">
        <f t="shared" si="21"/>
        <v>0</v>
      </c>
      <c r="L115" s="55">
        <f t="shared" si="22"/>
        <v>0</v>
      </c>
      <c r="M115" s="52">
        <f t="shared" si="23"/>
        <v>0</v>
      </c>
      <c r="N115" s="56" t="str">
        <f t="shared" si="24"/>
        <v/>
      </c>
      <c r="O115" s="57">
        <f t="shared" si="25"/>
        <v>0</v>
      </c>
      <c r="P115" s="83"/>
      <c r="Q115" s="82"/>
      <c r="R115" s="83"/>
      <c r="S115" s="83"/>
      <c r="T115" s="119" t="str">
        <f t="shared" si="26"/>
        <v/>
      </c>
      <c r="U115" s="119">
        <f t="shared" si="27"/>
        <v>0</v>
      </c>
      <c r="V115" s="119"/>
      <c r="W115" s="117">
        <f t="shared" si="28"/>
        <v>0</v>
      </c>
      <c r="X115" s="124" t="str">
        <f t="shared" si="29"/>
        <v/>
      </c>
      <c r="Y115" s="125">
        <f t="shared" si="30"/>
        <v>0</v>
      </c>
      <c r="Z115" s="118">
        <f t="shared" si="31"/>
        <v>0.3</v>
      </c>
    </row>
    <row r="116" spans="1:26" ht="20.100000000000001" customHeight="1">
      <c r="A116" s="63"/>
      <c r="B116" s="64"/>
      <c r="C116" s="65"/>
      <c r="D116" s="65"/>
      <c r="E116" s="80"/>
      <c r="F116" s="51">
        <f t="shared" si="18"/>
        <v>0</v>
      </c>
      <c r="G116" s="81"/>
      <c r="H116" s="196"/>
      <c r="I116" s="53">
        <f t="shared" si="19"/>
        <v>0</v>
      </c>
      <c r="J116" s="54">
        <f t="shared" si="20"/>
        <v>0</v>
      </c>
      <c r="K116" s="54">
        <f t="shared" si="21"/>
        <v>0</v>
      </c>
      <c r="L116" s="55">
        <f t="shared" si="22"/>
        <v>0</v>
      </c>
      <c r="M116" s="52">
        <f t="shared" si="23"/>
        <v>0</v>
      </c>
      <c r="N116" s="56" t="str">
        <f t="shared" si="24"/>
        <v/>
      </c>
      <c r="O116" s="57">
        <f t="shared" si="25"/>
        <v>0</v>
      </c>
      <c r="P116" s="83"/>
      <c r="Q116" s="82"/>
      <c r="R116" s="83"/>
      <c r="S116" s="83"/>
      <c r="T116" s="119" t="str">
        <f t="shared" si="26"/>
        <v/>
      </c>
      <c r="U116" s="119">
        <f t="shared" si="27"/>
        <v>0</v>
      </c>
      <c r="V116" s="119"/>
      <c r="W116" s="117">
        <f t="shared" si="28"/>
        <v>0</v>
      </c>
      <c r="X116" s="124" t="str">
        <f t="shared" si="29"/>
        <v/>
      </c>
      <c r="Y116" s="125">
        <f t="shared" si="30"/>
        <v>0</v>
      </c>
      <c r="Z116" s="118">
        <f t="shared" si="31"/>
        <v>0.3</v>
      </c>
    </row>
    <row r="117" spans="1:26" ht="20.100000000000001" customHeight="1">
      <c r="A117" s="63"/>
      <c r="B117" s="64"/>
      <c r="C117" s="65"/>
      <c r="D117" s="65"/>
      <c r="E117" s="80"/>
      <c r="F117" s="51">
        <f t="shared" si="18"/>
        <v>0</v>
      </c>
      <c r="G117" s="81"/>
      <c r="H117" s="196"/>
      <c r="I117" s="53">
        <f t="shared" si="19"/>
        <v>0</v>
      </c>
      <c r="J117" s="54">
        <f t="shared" si="20"/>
        <v>0</v>
      </c>
      <c r="K117" s="54">
        <f t="shared" si="21"/>
        <v>0</v>
      </c>
      <c r="L117" s="55">
        <f t="shared" si="22"/>
        <v>0</v>
      </c>
      <c r="M117" s="52">
        <f t="shared" si="23"/>
        <v>0</v>
      </c>
      <c r="N117" s="56" t="str">
        <f t="shared" si="24"/>
        <v/>
      </c>
      <c r="O117" s="57">
        <f t="shared" si="25"/>
        <v>0</v>
      </c>
      <c r="P117" s="83"/>
      <c r="Q117" s="82"/>
      <c r="R117" s="83"/>
      <c r="S117" s="83"/>
      <c r="T117" s="119" t="str">
        <f t="shared" si="26"/>
        <v/>
      </c>
      <c r="U117" s="119">
        <f t="shared" si="27"/>
        <v>0</v>
      </c>
      <c r="V117" s="119"/>
      <c r="W117" s="117">
        <f t="shared" si="28"/>
        <v>0</v>
      </c>
      <c r="X117" s="124" t="str">
        <f t="shared" si="29"/>
        <v/>
      </c>
      <c r="Y117" s="125">
        <f t="shared" si="30"/>
        <v>0</v>
      </c>
      <c r="Z117" s="118">
        <f t="shared" si="31"/>
        <v>0.3</v>
      </c>
    </row>
    <row r="118" spans="1:26" ht="20.100000000000001" customHeight="1">
      <c r="A118" s="63"/>
      <c r="B118" s="64"/>
      <c r="C118" s="65"/>
      <c r="D118" s="65"/>
      <c r="E118" s="80"/>
      <c r="F118" s="51">
        <f t="shared" si="18"/>
        <v>0</v>
      </c>
      <c r="G118" s="81"/>
      <c r="H118" s="196"/>
      <c r="I118" s="53">
        <f t="shared" si="19"/>
        <v>0</v>
      </c>
      <c r="J118" s="54">
        <f t="shared" si="20"/>
        <v>0</v>
      </c>
      <c r="K118" s="54">
        <f t="shared" si="21"/>
        <v>0</v>
      </c>
      <c r="L118" s="55">
        <f t="shared" si="22"/>
        <v>0</v>
      </c>
      <c r="M118" s="52">
        <f t="shared" si="23"/>
        <v>0</v>
      </c>
      <c r="N118" s="56" t="str">
        <f t="shared" si="24"/>
        <v/>
      </c>
      <c r="O118" s="57">
        <f t="shared" si="25"/>
        <v>0</v>
      </c>
      <c r="P118" s="83"/>
      <c r="Q118" s="82"/>
      <c r="R118" s="83"/>
      <c r="S118" s="83"/>
      <c r="T118" s="119" t="str">
        <f t="shared" si="26"/>
        <v/>
      </c>
      <c r="U118" s="119">
        <f t="shared" si="27"/>
        <v>0</v>
      </c>
      <c r="V118" s="119"/>
      <c r="W118" s="117">
        <f t="shared" si="28"/>
        <v>0</v>
      </c>
      <c r="X118" s="124" t="str">
        <f t="shared" si="29"/>
        <v/>
      </c>
      <c r="Y118" s="125">
        <f t="shared" si="30"/>
        <v>0</v>
      </c>
      <c r="Z118" s="118">
        <f t="shared" si="31"/>
        <v>0.3</v>
      </c>
    </row>
    <row r="119" spans="1:26" ht="20.100000000000001" customHeight="1">
      <c r="A119" s="63"/>
      <c r="B119" s="64"/>
      <c r="C119" s="65"/>
      <c r="D119" s="65"/>
      <c r="E119" s="80"/>
      <c r="F119" s="51">
        <f t="shared" si="18"/>
        <v>0</v>
      </c>
      <c r="G119" s="81"/>
      <c r="H119" s="196"/>
      <c r="I119" s="53">
        <f t="shared" si="19"/>
        <v>0</v>
      </c>
      <c r="J119" s="54">
        <f t="shared" si="20"/>
        <v>0</v>
      </c>
      <c r="K119" s="54">
        <f t="shared" si="21"/>
        <v>0</v>
      </c>
      <c r="L119" s="55">
        <f t="shared" si="22"/>
        <v>0</v>
      </c>
      <c r="M119" s="52">
        <f t="shared" si="23"/>
        <v>0</v>
      </c>
      <c r="N119" s="56" t="str">
        <f t="shared" si="24"/>
        <v/>
      </c>
      <c r="O119" s="57">
        <f t="shared" si="25"/>
        <v>0</v>
      </c>
      <c r="P119" s="83"/>
      <c r="Q119" s="82"/>
      <c r="R119" s="83"/>
      <c r="S119" s="83"/>
      <c r="T119" s="119" t="str">
        <f t="shared" si="26"/>
        <v/>
      </c>
      <c r="U119" s="119">
        <f t="shared" si="27"/>
        <v>0</v>
      </c>
      <c r="V119" s="119"/>
      <c r="W119" s="117">
        <f t="shared" si="28"/>
        <v>0</v>
      </c>
      <c r="X119" s="124" t="str">
        <f t="shared" si="29"/>
        <v/>
      </c>
      <c r="Y119" s="125">
        <f t="shared" si="30"/>
        <v>0</v>
      </c>
      <c r="Z119" s="118">
        <f t="shared" si="31"/>
        <v>0.3</v>
      </c>
    </row>
    <row r="120" spans="1:26" ht="20.100000000000001" customHeight="1">
      <c r="A120" s="63"/>
      <c r="B120" s="64"/>
      <c r="C120" s="65"/>
      <c r="D120" s="65"/>
      <c r="E120" s="80"/>
      <c r="F120" s="51">
        <f t="shared" si="18"/>
        <v>0</v>
      </c>
      <c r="G120" s="81"/>
      <c r="H120" s="196"/>
      <c r="I120" s="53">
        <f t="shared" si="19"/>
        <v>0</v>
      </c>
      <c r="J120" s="54">
        <f t="shared" si="20"/>
        <v>0</v>
      </c>
      <c r="K120" s="54">
        <f t="shared" si="21"/>
        <v>0</v>
      </c>
      <c r="L120" s="55">
        <f t="shared" si="22"/>
        <v>0</v>
      </c>
      <c r="M120" s="52">
        <f t="shared" si="23"/>
        <v>0</v>
      </c>
      <c r="N120" s="56" t="str">
        <f t="shared" si="24"/>
        <v/>
      </c>
      <c r="O120" s="57">
        <f t="shared" si="25"/>
        <v>0</v>
      </c>
      <c r="P120" s="83"/>
      <c r="Q120" s="82"/>
      <c r="R120" s="83"/>
      <c r="S120" s="83"/>
      <c r="T120" s="119" t="str">
        <f t="shared" si="26"/>
        <v/>
      </c>
      <c r="U120" s="119">
        <f t="shared" si="27"/>
        <v>0</v>
      </c>
      <c r="V120" s="119"/>
      <c r="W120" s="117">
        <f t="shared" si="28"/>
        <v>0</v>
      </c>
      <c r="X120" s="124" t="str">
        <f t="shared" si="29"/>
        <v/>
      </c>
      <c r="Y120" s="125">
        <f t="shared" si="30"/>
        <v>0</v>
      </c>
      <c r="Z120" s="118">
        <f t="shared" si="31"/>
        <v>0.3</v>
      </c>
    </row>
    <row r="121" spans="1:26" ht="20.100000000000001" customHeight="1">
      <c r="A121" s="63"/>
      <c r="B121" s="64"/>
      <c r="C121" s="65"/>
      <c r="D121" s="65"/>
      <c r="E121" s="80"/>
      <c r="F121" s="51">
        <f t="shared" si="18"/>
        <v>0</v>
      </c>
      <c r="G121" s="81"/>
      <c r="H121" s="196"/>
      <c r="I121" s="53">
        <f t="shared" si="19"/>
        <v>0</v>
      </c>
      <c r="J121" s="54">
        <f t="shared" si="20"/>
        <v>0</v>
      </c>
      <c r="K121" s="54">
        <f t="shared" si="21"/>
        <v>0</v>
      </c>
      <c r="L121" s="55">
        <f t="shared" si="22"/>
        <v>0</v>
      </c>
      <c r="M121" s="52">
        <f t="shared" si="23"/>
        <v>0</v>
      </c>
      <c r="N121" s="56" t="str">
        <f t="shared" si="24"/>
        <v/>
      </c>
      <c r="O121" s="57">
        <f t="shared" si="25"/>
        <v>0</v>
      </c>
      <c r="P121" s="83"/>
      <c r="Q121" s="82"/>
      <c r="R121" s="83"/>
      <c r="S121" s="83"/>
      <c r="T121" s="119" t="str">
        <f t="shared" si="26"/>
        <v/>
      </c>
      <c r="U121" s="119">
        <f t="shared" si="27"/>
        <v>0</v>
      </c>
      <c r="V121" s="119"/>
      <c r="W121" s="117">
        <f t="shared" si="28"/>
        <v>0</v>
      </c>
      <c r="X121" s="124" t="str">
        <f t="shared" si="29"/>
        <v/>
      </c>
      <c r="Y121" s="125">
        <f t="shared" si="30"/>
        <v>0</v>
      </c>
      <c r="Z121" s="118">
        <f t="shared" si="31"/>
        <v>0.3</v>
      </c>
    </row>
    <row r="122" spans="1:26" ht="20.100000000000001" customHeight="1">
      <c r="A122" s="63"/>
      <c r="B122" s="64"/>
      <c r="C122" s="65"/>
      <c r="D122" s="65"/>
      <c r="E122" s="80"/>
      <c r="F122" s="51">
        <f t="shared" si="18"/>
        <v>0</v>
      </c>
      <c r="G122" s="81"/>
      <c r="H122" s="196"/>
      <c r="I122" s="53">
        <f t="shared" si="19"/>
        <v>0</v>
      </c>
      <c r="J122" s="54">
        <f t="shared" si="20"/>
        <v>0</v>
      </c>
      <c r="K122" s="54">
        <f t="shared" si="21"/>
        <v>0</v>
      </c>
      <c r="L122" s="55">
        <f t="shared" si="22"/>
        <v>0</v>
      </c>
      <c r="M122" s="52">
        <f t="shared" si="23"/>
        <v>0</v>
      </c>
      <c r="N122" s="56" t="str">
        <f t="shared" si="24"/>
        <v/>
      </c>
      <c r="O122" s="57">
        <f t="shared" si="25"/>
        <v>0</v>
      </c>
      <c r="P122" s="83"/>
      <c r="Q122" s="82"/>
      <c r="R122" s="83"/>
      <c r="S122" s="83"/>
      <c r="T122" s="119" t="str">
        <f t="shared" si="26"/>
        <v/>
      </c>
      <c r="U122" s="119">
        <f t="shared" si="27"/>
        <v>0</v>
      </c>
      <c r="V122" s="119"/>
      <c r="W122" s="117">
        <f t="shared" si="28"/>
        <v>0</v>
      </c>
      <c r="X122" s="124" t="str">
        <f t="shared" si="29"/>
        <v/>
      </c>
      <c r="Y122" s="125">
        <f t="shared" si="30"/>
        <v>0</v>
      </c>
      <c r="Z122" s="118">
        <f t="shared" si="31"/>
        <v>0.3</v>
      </c>
    </row>
    <row r="123" spans="1:26" ht="20.100000000000001" customHeight="1">
      <c r="A123" s="63"/>
      <c r="B123" s="64"/>
      <c r="C123" s="65"/>
      <c r="D123" s="65"/>
      <c r="E123" s="80"/>
      <c r="F123" s="51">
        <f t="shared" si="18"/>
        <v>0</v>
      </c>
      <c r="G123" s="81"/>
      <c r="H123" s="196"/>
      <c r="I123" s="53">
        <f t="shared" si="19"/>
        <v>0</v>
      </c>
      <c r="J123" s="54">
        <f t="shared" si="20"/>
        <v>0</v>
      </c>
      <c r="K123" s="54">
        <f t="shared" si="21"/>
        <v>0</v>
      </c>
      <c r="L123" s="55">
        <f t="shared" si="22"/>
        <v>0</v>
      </c>
      <c r="M123" s="52">
        <f t="shared" si="23"/>
        <v>0</v>
      </c>
      <c r="N123" s="56" t="str">
        <f t="shared" si="24"/>
        <v/>
      </c>
      <c r="O123" s="57">
        <f t="shared" si="25"/>
        <v>0</v>
      </c>
      <c r="P123" s="83"/>
      <c r="Q123" s="82"/>
      <c r="R123" s="83"/>
      <c r="S123" s="83"/>
      <c r="T123" s="119" t="str">
        <f t="shared" si="26"/>
        <v/>
      </c>
      <c r="U123" s="119">
        <f t="shared" si="27"/>
        <v>0</v>
      </c>
      <c r="V123" s="119"/>
      <c r="W123" s="117">
        <f t="shared" si="28"/>
        <v>0</v>
      </c>
      <c r="X123" s="124" t="str">
        <f t="shared" si="29"/>
        <v/>
      </c>
      <c r="Y123" s="125">
        <f t="shared" si="30"/>
        <v>0</v>
      </c>
      <c r="Z123" s="118">
        <f t="shared" si="31"/>
        <v>0.3</v>
      </c>
    </row>
    <row r="124" spans="1:26" ht="20.100000000000001" customHeight="1">
      <c r="A124" s="63"/>
      <c r="B124" s="64"/>
      <c r="C124" s="65"/>
      <c r="D124" s="65"/>
      <c r="E124" s="80"/>
      <c r="F124" s="51">
        <f t="shared" si="18"/>
        <v>0</v>
      </c>
      <c r="G124" s="81"/>
      <c r="H124" s="196"/>
      <c r="I124" s="53">
        <f t="shared" si="19"/>
        <v>0</v>
      </c>
      <c r="J124" s="54">
        <f t="shared" si="20"/>
        <v>0</v>
      </c>
      <c r="K124" s="54">
        <f t="shared" si="21"/>
        <v>0</v>
      </c>
      <c r="L124" s="55">
        <f t="shared" si="22"/>
        <v>0</v>
      </c>
      <c r="M124" s="52">
        <f t="shared" si="23"/>
        <v>0</v>
      </c>
      <c r="N124" s="56" t="str">
        <f t="shared" si="24"/>
        <v/>
      </c>
      <c r="O124" s="57">
        <f t="shared" si="25"/>
        <v>0</v>
      </c>
      <c r="P124" s="83"/>
      <c r="Q124" s="82"/>
      <c r="R124" s="83"/>
      <c r="S124" s="83"/>
      <c r="T124" s="119" t="str">
        <f t="shared" si="26"/>
        <v/>
      </c>
      <c r="U124" s="119">
        <f t="shared" si="27"/>
        <v>0</v>
      </c>
      <c r="V124" s="119"/>
      <c r="W124" s="117">
        <f t="shared" si="28"/>
        <v>0</v>
      </c>
      <c r="X124" s="124" t="str">
        <f t="shared" si="29"/>
        <v/>
      </c>
      <c r="Y124" s="125">
        <f t="shared" si="30"/>
        <v>0</v>
      </c>
      <c r="Z124" s="118">
        <f t="shared" si="31"/>
        <v>0.3</v>
      </c>
    </row>
    <row r="125" spans="1:26" ht="20.100000000000001" customHeight="1">
      <c r="A125" s="63"/>
      <c r="B125" s="64"/>
      <c r="C125" s="65"/>
      <c r="D125" s="65"/>
      <c r="E125" s="80"/>
      <c r="F125" s="51">
        <f t="shared" si="18"/>
        <v>0</v>
      </c>
      <c r="G125" s="81"/>
      <c r="H125" s="196"/>
      <c r="I125" s="53">
        <f t="shared" si="19"/>
        <v>0</v>
      </c>
      <c r="J125" s="54">
        <f t="shared" si="20"/>
        <v>0</v>
      </c>
      <c r="K125" s="54">
        <f t="shared" si="21"/>
        <v>0</v>
      </c>
      <c r="L125" s="55">
        <f t="shared" si="22"/>
        <v>0</v>
      </c>
      <c r="M125" s="52">
        <f t="shared" si="23"/>
        <v>0</v>
      </c>
      <c r="N125" s="56" t="str">
        <f t="shared" si="24"/>
        <v/>
      </c>
      <c r="O125" s="57">
        <f t="shared" si="25"/>
        <v>0</v>
      </c>
      <c r="P125" s="83"/>
      <c r="Q125" s="82"/>
      <c r="R125" s="83"/>
      <c r="S125" s="83"/>
      <c r="T125" s="119" t="str">
        <f t="shared" si="26"/>
        <v/>
      </c>
      <c r="U125" s="119">
        <f t="shared" si="27"/>
        <v>0</v>
      </c>
      <c r="V125" s="119"/>
      <c r="W125" s="117">
        <f t="shared" si="28"/>
        <v>0</v>
      </c>
      <c r="X125" s="124" t="str">
        <f t="shared" si="29"/>
        <v/>
      </c>
      <c r="Y125" s="125">
        <f t="shared" si="30"/>
        <v>0</v>
      </c>
      <c r="Z125" s="118">
        <f t="shared" si="31"/>
        <v>0.3</v>
      </c>
    </row>
    <row r="126" spans="1:26" ht="20.100000000000001" customHeight="1">
      <c r="A126" s="63"/>
      <c r="B126" s="64"/>
      <c r="C126" s="65"/>
      <c r="D126" s="65"/>
      <c r="E126" s="80"/>
      <c r="F126" s="51">
        <f t="shared" si="18"/>
        <v>0</v>
      </c>
      <c r="G126" s="81"/>
      <c r="H126" s="196"/>
      <c r="I126" s="53">
        <f t="shared" si="19"/>
        <v>0</v>
      </c>
      <c r="J126" s="54">
        <f t="shared" si="20"/>
        <v>0</v>
      </c>
      <c r="K126" s="54">
        <f t="shared" si="21"/>
        <v>0</v>
      </c>
      <c r="L126" s="55">
        <f t="shared" si="22"/>
        <v>0</v>
      </c>
      <c r="M126" s="52">
        <f t="shared" si="23"/>
        <v>0</v>
      </c>
      <c r="N126" s="56" t="str">
        <f t="shared" si="24"/>
        <v/>
      </c>
      <c r="O126" s="57">
        <f t="shared" si="25"/>
        <v>0</v>
      </c>
      <c r="P126" s="83"/>
      <c r="Q126" s="82"/>
      <c r="R126" s="83"/>
      <c r="S126" s="83"/>
      <c r="T126" s="119" t="str">
        <f t="shared" si="26"/>
        <v/>
      </c>
      <c r="U126" s="119">
        <f t="shared" si="27"/>
        <v>0</v>
      </c>
      <c r="V126" s="119"/>
      <c r="W126" s="117">
        <f t="shared" si="28"/>
        <v>0</v>
      </c>
      <c r="X126" s="124" t="str">
        <f t="shared" si="29"/>
        <v/>
      </c>
      <c r="Y126" s="125">
        <f t="shared" si="30"/>
        <v>0</v>
      </c>
      <c r="Z126" s="118">
        <f t="shared" si="31"/>
        <v>0.3</v>
      </c>
    </row>
    <row r="127" spans="1:26" ht="20.100000000000001" customHeight="1">
      <c r="A127" s="63"/>
      <c r="B127" s="64"/>
      <c r="C127" s="65"/>
      <c r="D127" s="65"/>
      <c r="E127" s="80"/>
      <c r="F127" s="51">
        <f t="shared" si="18"/>
        <v>0</v>
      </c>
      <c r="G127" s="81"/>
      <c r="H127" s="196"/>
      <c r="I127" s="53">
        <f t="shared" si="19"/>
        <v>0</v>
      </c>
      <c r="J127" s="54">
        <f t="shared" si="20"/>
        <v>0</v>
      </c>
      <c r="K127" s="54">
        <f t="shared" si="21"/>
        <v>0</v>
      </c>
      <c r="L127" s="55">
        <f t="shared" si="22"/>
        <v>0</v>
      </c>
      <c r="M127" s="52">
        <f t="shared" si="23"/>
        <v>0</v>
      </c>
      <c r="N127" s="56" t="str">
        <f t="shared" si="24"/>
        <v/>
      </c>
      <c r="O127" s="57">
        <f t="shared" si="25"/>
        <v>0</v>
      </c>
      <c r="P127" s="83"/>
      <c r="Q127" s="82"/>
      <c r="R127" s="83"/>
      <c r="S127" s="83"/>
      <c r="T127" s="119" t="str">
        <f t="shared" si="26"/>
        <v/>
      </c>
      <c r="U127" s="119">
        <f t="shared" si="27"/>
        <v>0</v>
      </c>
      <c r="V127" s="119"/>
      <c r="W127" s="117">
        <f t="shared" si="28"/>
        <v>0</v>
      </c>
      <c r="X127" s="124" t="str">
        <f t="shared" si="29"/>
        <v/>
      </c>
      <c r="Y127" s="125">
        <f t="shared" si="30"/>
        <v>0</v>
      </c>
      <c r="Z127" s="118">
        <f t="shared" si="31"/>
        <v>0.3</v>
      </c>
    </row>
    <row r="128" spans="1:26" ht="20.100000000000001" customHeight="1">
      <c r="A128" s="63"/>
      <c r="B128" s="64"/>
      <c r="C128" s="65"/>
      <c r="D128" s="65"/>
      <c r="E128" s="80"/>
      <c r="F128" s="51">
        <f t="shared" si="18"/>
        <v>0</v>
      </c>
      <c r="G128" s="81"/>
      <c r="H128" s="196"/>
      <c r="I128" s="53">
        <f t="shared" si="19"/>
        <v>0</v>
      </c>
      <c r="J128" s="54">
        <f t="shared" si="20"/>
        <v>0</v>
      </c>
      <c r="K128" s="54">
        <f t="shared" si="21"/>
        <v>0</v>
      </c>
      <c r="L128" s="55">
        <f t="shared" si="22"/>
        <v>0</v>
      </c>
      <c r="M128" s="52">
        <f t="shared" si="23"/>
        <v>0</v>
      </c>
      <c r="N128" s="56" t="str">
        <f t="shared" si="24"/>
        <v/>
      </c>
      <c r="O128" s="57">
        <f t="shared" si="25"/>
        <v>0</v>
      </c>
      <c r="P128" s="83"/>
      <c r="Q128" s="82"/>
      <c r="R128" s="83"/>
      <c r="S128" s="83"/>
      <c r="T128" s="119" t="str">
        <f t="shared" si="26"/>
        <v/>
      </c>
      <c r="U128" s="119">
        <f t="shared" si="27"/>
        <v>0</v>
      </c>
      <c r="V128" s="119"/>
      <c r="W128" s="117">
        <f t="shared" si="28"/>
        <v>0</v>
      </c>
      <c r="X128" s="124" t="str">
        <f t="shared" si="29"/>
        <v/>
      </c>
      <c r="Y128" s="125">
        <f t="shared" si="30"/>
        <v>0</v>
      </c>
      <c r="Z128" s="118">
        <f t="shared" si="31"/>
        <v>0.3</v>
      </c>
    </row>
    <row r="129" spans="1:26" ht="20.100000000000001" customHeight="1">
      <c r="A129" s="63"/>
      <c r="B129" s="64"/>
      <c r="C129" s="65"/>
      <c r="D129" s="65"/>
      <c r="E129" s="80"/>
      <c r="F129" s="51">
        <f t="shared" si="18"/>
        <v>0</v>
      </c>
      <c r="G129" s="81"/>
      <c r="H129" s="196"/>
      <c r="I129" s="53">
        <f t="shared" si="19"/>
        <v>0</v>
      </c>
      <c r="J129" s="54">
        <f t="shared" si="20"/>
        <v>0</v>
      </c>
      <c r="K129" s="54">
        <f t="shared" si="21"/>
        <v>0</v>
      </c>
      <c r="L129" s="55">
        <f t="shared" si="22"/>
        <v>0</v>
      </c>
      <c r="M129" s="52">
        <f t="shared" si="23"/>
        <v>0</v>
      </c>
      <c r="N129" s="56" t="str">
        <f t="shared" si="24"/>
        <v/>
      </c>
      <c r="O129" s="57">
        <f t="shared" si="25"/>
        <v>0</v>
      </c>
      <c r="P129" s="83"/>
      <c r="Q129" s="82"/>
      <c r="R129" s="83"/>
      <c r="S129" s="83"/>
      <c r="T129" s="119" t="str">
        <f t="shared" si="26"/>
        <v/>
      </c>
      <c r="U129" s="119">
        <f t="shared" si="27"/>
        <v>0</v>
      </c>
      <c r="V129" s="119"/>
      <c r="W129" s="117">
        <f t="shared" si="28"/>
        <v>0</v>
      </c>
      <c r="X129" s="124" t="str">
        <f t="shared" si="29"/>
        <v/>
      </c>
      <c r="Y129" s="125">
        <f t="shared" si="30"/>
        <v>0</v>
      </c>
      <c r="Z129" s="118">
        <f t="shared" si="31"/>
        <v>0.3</v>
      </c>
    </row>
    <row r="130" spans="1:26" ht="20.100000000000001" customHeight="1">
      <c r="A130" s="63"/>
      <c r="B130" s="64"/>
      <c r="C130" s="65"/>
      <c r="D130" s="65"/>
      <c r="E130" s="80"/>
      <c r="F130" s="51">
        <f t="shared" si="18"/>
        <v>0</v>
      </c>
      <c r="G130" s="81"/>
      <c r="H130" s="196"/>
      <c r="I130" s="53">
        <f t="shared" si="19"/>
        <v>0</v>
      </c>
      <c r="J130" s="54">
        <f t="shared" si="20"/>
        <v>0</v>
      </c>
      <c r="K130" s="54">
        <f t="shared" si="21"/>
        <v>0</v>
      </c>
      <c r="L130" s="55">
        <f t="shared" si="22"/>
        <v>0</v>
      </c>
      <c r="M130" s="52">
        <f t="shared" si="23"/>
        <v>0</v>
      </c>
      <c r="N130" s="56" t="str">
        <f t="shared" si="24"/>
        <v/>
      </c>
      <c r="O130" s="57">
        <f t="shared" si="25"/>
        <v>0</v>
      </c>
      <c r="P130" s="83"/>
      <c r="Q130" s="82"/>
      <c r="R130" s="83"/>
      <c r="S130" s="83"/>
      <c r="T130" s="119" t="str">
        <f t="shared" si="26"/>
        <v/>
      </c>
      <c r="U130" s="119">
        <f t="shared" si="27"/>
        <v>0</v>
      </c>
      <c r="V130" s="119"/>
      <c r="W130" s="117">
        <f t="shared" si="28"/>
        <v>0</v>
      </c>
      <c r="X130" s="124" t="str">
        <f t="shared" si="29"/>
        <v/>
      </c>
      <c r="Y130" s="125">
        <f t="shared" si="30"/>
        <v>0</v>
      </c>
      <c r="Z130" s="118">
        <f t="shared" si="31"/>
        <v>0.3</v>
      </c>
    </row>
    <row r="131" spans="1:26" ht="20.100000000000001" customHeight="1">
      <c r="A131" s="63"/>
      <c r="B131" s="64"/>
      <c r="C131" s="65"/>
      <c r="D131" s="65"/>
      <c r="E131" s="80"/>
      <c r="F131" s="51">
        <f t="shared" si="18"/>
        <v>0</v>
      </c>
      <c r="G131" s="81"/>
      <c r="H131" s="196"/>
      <c r="I131" s="53">
        <f t="shared" si="19"/>
        <v>0</v>
      </c>
      <c r="J131" s="54">
        <f t="shared" si="20"/>
        <v>0</v>
      </c>
      <c r="K131" s="54">
        <f t="shared" si="21"/>
        <v>0</v>
      </c>
      <c r="L131" s="55">
        <f t="shared" si="22"/>
        <v>0</v>
      </c>
      <c r="M131" s="52">
        <f t="shared" si="23"/>
        <v>0</v>
      </c>
      <c r="N131" s="56" t="str">
        <f t="shared" si="24"/>
        <v/>
      </c>
      <c r="O131" s="57">
        <f t="shared" si="25"/>
        <v>0</v>
      </c>
      <c r="P131" s="83"/>
      <c r="Q131" s="82"/>
      <c r="R131" s="83"/>
      <c r="S131" s="83"/>
      <c r="T131" s="119" t="str">
        <f t="shared" si="26"/>
        <v/>
      </c>
      <c r="U131" s="119">
        <f t="shared" si="27"/>
        <v>0</v>
      </c>
      <c r="V131" s="119"/>
      <c r="W131" s="117">
        <f t="shared" si="28"/>
        <v>0</v>
      </c>
      <c r="X131" s="124" t="str">
        <f t="shared" si="29"/>
        <v/>
      </c>
      <c r="Y131" s="125">
        <f t="shared" si="30"/>
        <v>0</v>
      </c>
      <c r="Z131" s="118">
        <f t="shared" si="31"/>
        <v>0.3</v>
      </c>
    </row>
    <row r="132" spans="1:26" ht="20.100000000000001" customHeight="1">
      <c r="A132" s="63"/>
      <c r="B132" s="64"/>
      <c r="C132" s="65"/>
      <c r="D132" s="65"/>
      <c r="E132" s="80"/>
      <c r="F132" s="51">
        <f t="shared" si="18"/>
        <v>0</v>
      </c>
      <c r="G132" s="81"/>
      <c r="H132" s="196"/>
      <c r="I132" s="53">
        <f t="shared" si="19"/>
        <v>0</v>
      </c>
      <c r="J132" s="54">
        <f t="shared" si="20"/>
        <v>0</v>
      </c>
      <c r="K132" s="54">
        <f t="shared" si="21"/>
        <v>0</v>
      </c>
      <c r="L132" s="55">
        <f t="shared" si="22"/>
        <v>0</v>
      </c>
      <c r="M132" s="52">
        <f t="shared" si="23"/>
        <v>0</v>
      </c>
      <c r="N132" s="56" t="str">
        <f t="shared" si="24"/>
        <v/>
      </c>
      <c r="O132" s="57">
        <f t="shared" si="25"/>
        <v>0</v>
      </c>
      <c r="P132" s="83"/>
      <c r="Q132" s="82"/>
      <c r="R132" s="83"/>
      <c r="S132" s="83"/>
      <c r="T132" s="119" t="str">
        <f t="shared" si="26"/>
        <v/>
      </c>
      <c r="U132" s="119">
        <f t="shared" si="27"/>
        <v>0</v>
      </c>
      <c r="V132" s="119"/>
      <c r="W132" s="117">
        <f t="shared" si="28"/>
        <v>0</v>
      </c>
      <c r="X132" s="124" t="str">
        <f t="shared" si="29"/>
        <v/>
      </c>
      <c r="Y132" s="125">
        <f t="shared" si="30"/>
        <v>0</v>
      </c>
      <c r="Z132" s="118">
        <f t="shared" si="31"/>
        <v>0.3</v>
      </c>
    </row>
    <row r="133" spans="1:26" ht="20.100000000000001" customHeight="1">
      <c r="A133" s="63"/>
      <c r="B133" s="64"/>
      <c r="C133" s="65"/>
      <c r="D133" s="65"/>
      <c r="E133" s="80"/>
      <c r="F133" s="51">
        <f t="shared" si="18"/>
        <v>0</v>
      </c>
      <c r="G133" s="81"/>
      <c r="H133" s="196"/>
      <c r="I133" s="53">
        <f t="shared" si="19"/>
        <v>0</v>
      </c>
      <c r="J133" s="54">
        <f t="shared" si="20"/>
        <v>0</v>
      </c>
      <c r="K133" s="54">
        <f t="shared" si="21"/>
        <v>0</v>
      </c>
      <c r="L133" s="55">
        <f t="shared" si="22"/>
        <v>0</v>
      </c>
      <c r="M133" s="52">
        <f t="shared" si="23"/>
        <v>0</v>
      </c>
      <c r="N133" s="56" t="str">
        <f t="shared" si="24"/>
        <v/>
      </c>
      <c r="O133" s="57">
        <f t="shared" si="25"/>
        <v>0</v>
      </c>
      <c r="P133" s="83"/>
      <c r="Q133" s="82"/>
      <c r="R133" s="83"/>
      <c r="S133" s="83"/>
      <c r="T133" s="119" t="str">
        <f t="shared" si="26"/>
        <v/>
      </c>
      <c r="U133" s="119">
        <f t="shared" si="27"/>
        <v>0</v>
      </c>
      <c r="V133" s="119"/>
      <c r="W133" s="117">
        <f t="shared" si="28"/>
        <v>0</v>
      </c>
      <c r="X133" s="124" t="str">
        <f t="shared" si="29"/>
        <v/>
      </c>
      <c r="Y133" s="125">
        <f t="shared" si="30"/>
        <v>0</v>
      </c>
      <c r="Z133" s="118">
        <f t="shared" si="31"/>
        <v>0.3</v>
      </c>
    </row>
    <row r="134" spans="1:26" ht="20.100000000000001" customHeight="1">
      <c r="A134" s="63"/>
      <c r="B134" s="64"/>
      <c r="C134" s="65"/>
      <c r="D134" s="65"/>
      <c r="E134" s="80"/>
      <c r="F134" s="51">
        <f t="shared" si="18"/>
        <v>0</v>
      </c>
      <c r="G134" s="81"/>
      <c r="H134" s="196"/>
      <c r="I134" s="53">
        <f t="shared" si="19"/>
        <v>0</v>
      </c>
      <c r="J134" s="54">
        <f t="shared" si="20"/>
        <v>0</v>
      </c>
      <c r="K134" s="54">
        <f t="shared" si="21"/>
        <v>0</v>
      </c>
      <c r="L134" s="55">
        <f t="shared" si="22"/>
        <v>0</v>
      </c>
      <c r="M134" s="52">
        <f t="shared" si="23"/>
        <v>0</v>
      </c>
      <c r="N134" s="56" t="str">
        <f t="shared" si="24"/>
        <v/>
      </c>
      <c r="O134" s="57">
        <f t="shared" si="25"/>
        <v>0</v>
      </c>
      <c r="P134" s="83"/>
      <c r="Q134" s="82"/>
      <c r="R134" s="83"/>
      <c r="S134" s="83"/>
      <c r="T134" s="119" t="str">
        <f t="shared" si="26"/>
        <v/>
      </c>
      <c r="U134" s="119">
        <f t="shared" si="27"/>
        <v>0</v>
      </c>
      <c r="V134" s="119"/>
      <c r="W134" s="117">
        <f t="shared" si="28"/>
        <v>0</v>
      </c>
      <c r="X134" s="124" t="str">
        <f t="shared" si="29"/>
        <v/>
      </c>
      <c r="Y134" s="125">
        <f t="shared" si="30"/>
        <v>0</v>
      </c>
      <c r="Z134" s="118">
        <f t="shared" si="31"/>
        <v>0.3</v>
      </c>
    </row>
    <row r="135" spans="1:26" ht="20.100000000000001" customHeight="1">
      <c r="A135" s="63"/>
      <c r="B135" s="64"/>
      <c r="C135" s="65"/>
      <c r="D135" s="65"/>
      <c r="E135" s="80"/>
      <c r="F135" s="51">
        <f t="shared" si="18"/>
        <v>0</v>
      </c>
      <c r="G135" s="81"/>
      <c r="H135" s="196"/>
      <c r="I135" s="53">
        <f t="shared" si="19"/>
        <v>0</v>
      </c>
      <c r="J135" s="54">
        <f t="shared" si="20"/>
        <v>0</v>
      </c>
      <c r="K135" s="54">
        <f t="shared" si="21"/>
        <v>0</v>
      </c>
      <c r="L135" s="55">
        <f t="shared" si="22"/>
        <v>0</v>
      </c>
      <c r="M135" s="52">
        <f t="shared" si="23"/>
        <v>0</v>
      </c>
      <c r="N135" s="56" t="str">
        <f t="shared" si="24"/>
        <v/>
      </c>
      <c r="O135" s="57">
        <f t="shared" si="25"/>
        <v>0</v>
      </c>
      <c r="P135" s="83"/>
      <c r="Q135" s="82"/>
      <c r="R135" s="83"/>
      <c r="S135" s="83"/>
      <c r="T135" s="119" t="str">
        <f t="shared" si="26"/>
        <v/>
      </c>
      <c r="U135" s="119">
        <f t="shared" si="27"/>
        <v>0</v>
      </c>
      <c r="V135" s="119"/>
      <c r="W135" s="117">
        <f t="shared" si="28"/>
        <v>0</v>
      </c>
      <c r="X135" s="124" t="str">
        <f t="shared" si="29"/>
        <v/>
      </c>
      <c r="Y135" s="125">
        <f t="shared" si="30"/>
        <v>0</v>
      </c>
      <c r="Z135" s="118">
        <f t="shared" si="31"/>
        <v>0.3</v>
      </c>
    </row>
    <row r="136" spans="1:26" ht="20.100000000000001" customHeight="1">
      <c r="A136" s="63"/>
      <c r="B136" s="64"/>
      <c r="C136" s="65"/>
      <c r="D136" s="65"/>
      <c r="E136" s="80"/>
      <c r="F136" s="51">
        <f t="shared" si="18"/>
        <v>0</v>
      </c>
      <c r="G136" s="81"/>
      <c r="H136" s="196"/>
      <c r="I136" s="53">
        <f t="shared" si="19"/>
        <v>0</v>
      </c>
      <c r="J136" s="54">
        <f t="shared" si="20"/>
        <v>0</v>
      </c>
      <c r="K136" s="54">
        <f t="shared" si="21"/>
        <v>0</v>
      </c>
      <c r="L136" s="55">
        <f t="shared" si="22"/>
        <v>0</v>
      </c>
      <c r="M136" s="52">
        <f t="shared" si="23"/>
        <v>0</v>
      </c>
      <c r="N136" s="56" t="str">
        <f t="shared" si="24"/>
        <v/>
      </c>
      <c r="O136" s="57">
        <f t="shared" si="25"/>
        <v>0</v>
      </c>
      <c r="P136" s="83"/>
      <c r="Q136" s="82"/>
      <c r="R136" s="83"/>
      <c r="S136" s="83"/>
      <c r="T136" s="119" t="str">
        <f t="shared" si="26"/>
        <v/>
      </c>
      <c r="U136" s="119">
        <f t="shared" si="27"/>
        <v>0</v>
      </c>
      <c r="V136" s="119"/>
      <c r="W136" s="117">
        <f t="shared" si="28"/>
        <v>0</v>
      </c>
      <c r="X136" s="124" t="str">
        <f t="shared" si="29"/>
        <v/>
      </c>
      <c r="Y136" s="125">
        <f t="shared" si="30"/>
        <v>0</v>
      </c>
      <c r="Z136" s="118">
        <f t="shared" si="31"/>
        <v>0.3</v>
      </c>
    </row>
    <row r="137" spans="1:26" ht="20.100000000000001" customHeight="1">
      <c r="A137" s="63"/>
      <c r="B137" s="64"/>
      <c r="C137" s="65"/>
      <c r="D137" s="65"/>
      <c r="E137" s="80"/>
      <c r="F137" s="51">
        <f t="shared" si="18"/>
        <v>0</v>
      </c>
      <c r="G137" s="81"/>
      <c r="H137" s="196"/>
      <c r="I137" s="53">
        <f t="shared" si="19"/>
        <v>0</v>
      </c>
      <c r="J137" s="54">
        <f t="shared" si="20"/>
        <v>0</v>
      </c>
      <c r="K137" s="54">
        <f t="shared" si="21"/>
        <v>0</v>
      </c>
      <c r="L137" s="55">
        <f t="shared" si="22"/>
        <v>0</v>
      </c>
      <c r="M137" s="52">
        <f t="shared" si="23"/>
        <v>0</v>
      </c>
      <c r="N137" s="56" t="str">
        <f t="shared" si="24"/>
        <v/>
      </c>
      <c r="O137" s="57">
        <f t="shared" si="25"/>
        <v>0</v>
      </c>
      <c r="P137" s="83"/>
      <c r="Q137" s="82"/>
      <c r="R137" s="83"/>
      <c r="S137" s="83"/>
      <c r="T137" s="119" t="str">
        <f t="shared" si="26"/>
        <v/>
      </c>
      <c r="U137" s="119">
        <f t="shared" si="27"/>
        <v>0</v>
      </c>
      <c r="V137" s="119"/>
      <c r="W137" s="117">
        <f t="shared" si="28"/>
        <v>0</v>
      </c>
      <c r="X137" s="124" t="str">
        <f t="shared" si="29"/>
        <v/>
      </c>
      <c r="Y137" s="125">
        <f t="shared" si="30"/>
        <v>0</v>
      </c>
      <c r="Z137" s="118">
        <f t="shared" si="31"/>
        <v>0.3</v>
      </c>
    </row>
    <row r="138" spans="1:26" ht="20.100000000000001" customHeight="1">
      <c r="A138" s="63"/>
      <c r="B138" s="64"/>
      <c r="C138" s="65"/>
      <c r="D138" s="65"/>
      <c r="E138" s="80"/>
      <c r="F138" s="51">
        <f t="shared" si="18"/>
        <v>0</v>
      </c>
      <c r="G138" s="81"/>
      <c r="H138" s="196"/>
      <c r="I138" s="53">
        <f t="shared" si="19"/>
        <v>0</v>
      </c>
      <c r="J138" s="54">
        <f t="shared" si="20"/>
        <v>0</v>
      </c>
      <c r="K138" s="54">
        <f t="shared" si="21"/>
        <v>0</v>
      </c>
      <c r="L138" s="55">
        <f t="shared" si="22"/>
        <v>0</v>
      </c>
      <c r="M138" s="52">
        <f t="shared" si="23"/>
        <v>0</v>
      </c>
      <c r="N138" s="56" t="str">
        <f t="shared" si="24"/>
        <v/>
      </c>
      <c r="O138" s="57">
        <f t="shared" si="25"/>
        <v>0</v>
      </c>
      <c r="P138" s="83"/>
      <c r="Q138" s="82"/>
      <c r="R138" s="83"/>
      <c r="S138" s="83"/>
      <c r="T138" s="119" t="str">
        <f t="shared" si="26"/>
        <v/>
      </c>
      <c r="U138" s="119">
        <f t="shared" si="27"/>
        <v>0</v>
      </c>
      <c r="V138" s="119"/>
      <c r="W138" s="117">
        <f t="shared" si="28"/>
        <v>0</v>
      </c>
      <c r="X138" s="124" t="str">
        <f t="shared" si="29"/>
        <v/>
      </c>
      <c r="Y138" s="125">
        <f t="shared" si="30"/>
        <v>0</v>
      </c>
      <c r="Z138" s="118">
        <f t="shared" si="31"/>
        <v>0.3</v>
      </c>
    </row>
    <row r="139" spans="1:26" ht="20.100000000000001" customHeight="1">
      <c r="A139" s="63"/>
      <c r="B139" s="64"/>
      <c r="C139" s="65"/>
      <c r="D139" s="65"/>
      <c r="E139" s="80"/>
      <c r="F139" s="51">
        <f t="shared" si="18"/>
        <v>0</v>
      </c>
      <c r="G139" s="81"/>
      <c r="H139" s="196"/>
      <c r="I139" s="53">
        <f t="shared" si="19"/>
        <v>0</v>
      </c>
      <c r="J139" s="54">
        <f t="shared" si="20"/>
        <v>0</v>
      </c>
      <c r="K139" s="54">
        <f t="shared" si="21"/>
        <v>0</v>
      </c>
      <c r="L139" s="55">
        <f t="shared" si="22"/>
        <v>0</v>
      </c>
      <c r="M139" s="52">
        <f t="shared" si="23"/>
        <v>0</v>
      </c>
      <c r="N139" s="56" t="str">
        <f t="shared" si="24"/>
        <v/>
      </c>
      <c r="O139" s="57">
        <f t="shared" si="25"/>
        <v>0</v>
      </c>
      <c r="P139" s="83"/>
      <c r="Q139" s="82"/>
      <c r="R139" s="83"/>
      <c r="S139" s="83"/>
      <c r="T139" s="119" t="str">
        <f t="shared" si="26"/>
        <v/>
      </c>
      <c r="U139" s="119">
        <f t="shared" si="27"/>
        <v>0</v>
      </c>
      <c r="V139" s="119"/>
      <c r="W139" s="117">
        <f t="shared" si="28"/>
        <v>0</v>
      </c>
      <c r="X139" s="124" t="str">
        <f t="shared" si="29"/>
        <v/>
      </c>
      <c r="Y139" s="125">
        <f t="shared" si="30"/>
        <v>0</v>
      </c>
      <c r="Z139" s="118">
        <f t="shared" si="31"/>
        <v>0.3</v>
      </c>
    </row>
    <row r="140" spans="1:26" ht="20.100000000000001" customHeight="1">
      <c r="A140" s="63"/>
      <c r="B140" s="64"/>
      <c r="C140" s="65"/>
      <c r="D140" s="65"/>
      <c r="E140" s="80"/>
      <c r="F140" s="51">
        <f t="shared" si="18"/>
        <v>0</v>
      </c>
      <c r="G140" s="81"/>
      <c r="H140" s="196"/>
      <c r="I140" s="53">
        <f t="shared" si="19"/>
        <v>0</v>
      </c>
      <c r="J140" s="54">
        <f t="shared" si="20"/>
        <v>0</v>
      </c>
      <c r="K140" s="54">
        <f t="shared" si="21"/>
        <v>0</v>
      </c>
      <c r="L140" s="55">
        <f t="shared" si="22"/>
        <v>0</v>
      </c>
      <c r="M140" s="52">
        <f t="shared" si="23"/>
        <v>0</v>
      </c>
      <c r="N140" s="56" t="str">
        <f t="shared" si="24"/>
        <v/>
      </c>
      <c r="O140" s="57">
        <f t="shared" si="25"/>
        <v>0</v>
      </c>
      <c r="P140" s="83"/>
      <c r="Q140" s="82"/>
      <c r="R140" s="83"/>
      <c r="S140" s="83"/>
      <c r="T140" s="119" t="str">
        <f t="shared" si="26"/>
        <v/>
      </c>
      <c r="U140" s="119">
        <f t="shared" si="27"/>
        <v>0</v>
      </c>
      <c r="V140" s="119"/>
      <c r="W140" s="117">
        <f t="shared" si="28"/>
        <v>0</v>
      </c>
      <c r="X140" s="124" t="str">
        <f t="shared" si="29"/>
        <v/>
      </c>
      <c r="Y140" s="125">
        <f t="shared" si="30"/>
        <v>0</v>
      </c>
      <c r="Z140" s="118">
        <f t="shared" si="31"/>
        <v>0.3</v>
      </c>
    </row>
    <row r="141" spans="1:26" ht="20.100000000000001" customHeight="1">
      <c r="A141" s="63"/>
      <c r="B141" s="64"/>
      <c r="C141" s="65"/>
      <c r="D141" s="65"/>
      <c r="E141" s="80"/>
      <c r="F141" s="51">
        <f t="shared" si="18"/>
        <v>0</v>
      </c>
      <c r="G141" s="81"/>
      <c r="H141" s="196"/>
      <c r="I141" s="53">
        <f t="shared" si="19"/>
        <v>0</v>
      </c>
      <c r="J141" s="54">
        <f t="shared" si="20"/>
        <v>0</v>
      </c>
      <c r="K141" s="54">
        <f t="shared" si="21"/>
        <v>0</v>
      </c>
      <c r="L141" s="55">
        <f t="shared" si="22"/>
        <v>0</v>
      </c>
      <c r="M141" s="52">
        <f t="shared" si="23"/>
        <v>0</v>
      </c>
      <c r="N141" s="56" t="str">
        <f t="shared" si="24"/>
        <v/>
      </c>
      <c r="O141" s="57">
        <f t="shared" si="25"/>
        <v>0</v>
      </c>
      <c r="P141" s="83"/>
      <c r="Q141" s="82"/>
      <c r="R141" s="83"/>
      <c r="S141" s="83"/>
      <c r="T141" s="119" t="str">
        <f t="shared" si="26"/>
        <v/>
      </c>
      <c r="U141" s="119">
        <f t="shared" si="27"/>
        <v>0</v>
      </c>
      <c r="V141" s="119"/>
      <c r="W141" s="117">
        <f t="shared" si="28"/>
        <v>0</v>
      </c>
      <c r="X141" s="124" t="str">
        <f t="shared" si="29"/>
        <v/>
      </c>
      <c r="Y141" s="125">
        <f t="shared" si="30"/>
        <v>0</v>
      </c>
      <c r="Z141" s="118">
        <f t="shared" si="31"/>
        <v>0.3</v>
      </c>
    </row>
    <row r="142" spans="1:26" ht="20.100000000000001" customHeight="1">
      <c r="A142" s="63"/>
      <c r="B142" s="64"/>
      <c r="C142" s="65"/>
      <c r="D142" s="65"/>
      <c r="E142" s="80"/>
      <c r="F142" s="51">
        <f t="shared" si="18"/>
        <v>0</v>
      </c>
      <c r="G142" s="81"/>
      <c r="H142" s="196"/>
      <c r="I142" s="53">
        <f t="shared" si="19"/>
        <v>0</v>
      </c>
      <c r="J142" s="54">
        <f t="shared" si="20"/>
        <v>0</v>
      </c>
      <c r="K142" s="54">
        <f t="shared" si="21"/>
        <v>0</v>
      </c>
      <c r="L142" s="55">
        <f t="shared" si="22"/>
        <v>0</v>
      </c>
      <c r="M142" s="52">
        <f t="shared" si="23"/>
        <v>0</v>
      </c>
      <c r="N142" s="56" t="str">
        <f t="shared" si="24"/>
        <v/>
      </c>
      <c r="O142" s="57">
        <f t="shared" si="25"/>
        <v>0</v>
      </c>
      <c r="P142" s="83"/>
      <c r="Q142" s="82"/>
      <c r="R142" s="83"/>
      <c r="S142" s="83"/>
      <c r="T142" s="119" t="str">
        <f t="shared" si="26"/>
        <v/>
      </c>
      <c r="U142" s="119">
        <f t="shared" si="27"/>
        <v>0</v>
      </c>
      <c r="V142" s="119"/>
      <c r="W142" s="117">
        <f t="shared" si="28"/>
        <v>0</v>
      </c>
      <c r="X142" s="124" t="str">
        <f t="shared" si="29"/>
        <v/>
      </c>
      <c r="Y142" s="125">
        <f t="shared" si="30"/>
        <v>0</v>
      </c>
      <c r="Z142" s="118">
        <f t="shared" si="31"/>
        <v>0.3</v>
      </c>
    </row>
    <row r="143" spans="1:26" ht="20.100000000000001" customHeight="1">
      <c r="A143" s="63"/>
      <c r="B143" s="64"/>
      <c r="C143" s="65"/>
      <c r="D143" s="65"/>
      <c r="E143" s="80"/>
      <c r="F143" s="51">
        <f t="shared" ref="F143:F206" si="32">(D143+E143)</f>
        <v>0</v>
      </c>
      <c r="G143" s="81"/>
      <c r="H143" s="196"/>
      <c r="I143" s="53">
        <f t="shared" ref="I143:I202" si="33">ROUNDUP(IF(G143="vacant",0,(+G143*+Z143)),0)</f>
        <v>0</v>
      </c>
      <c r="J143" s="54">
        <f t="shared" ref="J143:J202" si="34">IF(G143="vacant","",IF(I143=0,0,I143-E143))</f>
        <v>0</v>
      </c>
      <c r="K143" s="54">
        <f t="shared" ref="K143:K202" si="35">IF(AND($L$3="x",G143="vacant"),"",IF($L$3="x",D143,IF(J143&lt;D143,D143,J143)))</f>
        <v>0</v>
      </c>
      <c r="L143" s="55">
        <f t="shared" ref="L143:L202" si="36">IF(G143="vacant","",IF(K143=D143,0,K143-D143))</f>
        <v>0</v>
      </c>
      <c r="M143" s="52">
        <f t="shared" ref="M143:M202" si="37">IF(G143="vacant","",ROUNDDOWN(IF(J143=0,0,(IF(K143=0,0,+(K143+E143)/G143))),2))</f>
        <v>0</v>
      </c>
      <c r="N143" s="56" t="str">
        <f t="shared" ref="N143:N202" si="38">IF(G143="vacant","",IF(OR(P143="erap",P143="other",P143="srap"),"",IF(M143&gt;Z143,"X","")))</f>
        <v/>
      </c>
      <c r="O143" s="57">
        <f t="shared" ref="O143:O202" si="39">IF(J143&lt;D143,(D143-(IF(J143&lt;0.5,0,J143))),0)</f>
        <v>0</v>
      </c>
      <c r="P143" s="83"/>
      <c r="Q143" s="82"/>
      <c r="R143" s="83"/>
      <c r="S143" s="83"/>
      <c r="T143" s="119" t="str">
        <f t="shared" ref="T143:T202" si="40">IF(AND($Q143&lt;62,$Q143&gt;0,$S$3="Elderly",ISBLANK($R143)),"ALERT","")</f>
        <v/>
      </c>
      <c r="U143" s="119">
        <f t="shared" ref="U143:U202" si="41">IF(AND(O143=0,P143="erap"),0,IF(P143="srap",0,IF(AND(S143="P",P143="erap"),0,IF(AND(S143="t",P143="erap"),0,IF(P143="other",0,IF(P143="",0,IF(AND(S143="",P143="erap"),D143-J143,O143)))))))</f>
        <v>0</v>
      </c>
      <c r="V143" s="119"/>
      <c r="W143" s="117">
        <f t="shared" ref="W143:W202" si="42">IF(AND(G143="vacant",S143="t"),AVERAGEIF(O$14:O$225,"&gt;0"),IF(AND(G143="vacant",S143="p"),AVERAGEIF(O$14:O$225,"&gt;0"),IF(AND(S143="",P143="",O143&gt;0),"overburdened",IF(AND(S143="",P143="other"),0,IF(AND(P143="erap",S143=""),0,IF(AND(P143="SRAP",S143=""),"ALERT",IF(AND(O143=0,S143="p"),"ALERT",IF(AND(O143=0,S143="t"),"ALERT",IF(AND(S143="t",P143="other"),"0",IF(AND(S143="p",P143="other"),"0",O143))))))))))</f>
        <v>0</v>
      </c>
      <c r="X143" s="124" t="str">
        <f t="shared" ref="X143:X202" si="43">IF(AND(G143="vacant",S143="t"),"ALERT",IF(AND(G143="vacant",S143="p"),"ALERT",IF(AND(S143="p",P143="other"),"ALERT",IF(AND(S143="t",P143="other"),"ALERT",IF(AND(P143="rap",S143=""),"ALERT",IF(AND(W143&gt;0,P143="erap",S143=""),"ALERT",""))))))</f>
        <v/>
      </c>
      <c r="Y143" s="125">
        <f t="shared" ref="Y143:Y202" si="44">IF(AND(R143="Y",S143="p",Q143&lt;62),62,IF(AND(R143="Y",S143="t",Q143&lt;62),62,Q143))</f>
        <v>0</v>
      </c>
      <c r="Z143" s="118">
        <f t="shared" ref="Z143:Z202" si="45">IF(P143="other",0.3,IF(AND(Y143&lt;62,P143="srap",R143=""),0.4,IF(AND(S143="t",Q143=""),0.3,IF(AND(S143="p",Q143=""),0.3,IF(AND(Y143=62,Q143=""),$O$3,IF(Y143=0,$O$3,IF(AND(S143=""),$O$3,IF(Y143&gt;=62,0.3,(IF(Y143&lt;62,0.4))))))))))</f>
        <v>0.3</v>
      </c>
    </row>
    <row r="144" spans="1:26" ht="20.100000000000001" customHeight="1">
      <c r="A144" s="63"/>
      <c r="B144" s="64"/>
      <c r="C144" s="65"/>
      <c r="D144" s="65"/>
      <c r="E144" s="80"/>
      <c r="F144" s="51">
        <f t="shared" si="32"/>
        <v>0</v>
      </c>
      <c r="G144" s="81"/>
      <c r="H144" s="196"/>
      <c r="I144" s="53">
        <f t="shared" si="33"/>
        <v>0</v>
      </c>
      <c r="J144" s="54">
        <f t="shared" si="34"/>
        <v>0</v>
      </c>
      <c r="K144" s="54">
        <f t="shared" si="35"/>
        <v>0</v>
      </c>
      <c r="L144" s="55">
        <f t="shared" si="36"/>
        <v>0</v>
      </c>
      <c r="M144" s="52">
        <f t="shared" si="37"/>
        <v>0</v>
      </c>
      <c r="N144" s="56" t="str">
        <f t="shared" si="38"/>
        <v/>
      </c>
      <c r="O144" s="57">
        <f t="shared" si="39"/>
        <v>0</v>
      </c>
      <c r="P144" s="83"/>
      <c r="Q144" s="82"/>
      <c r="R144" s="83"/>
      <c r="S144" s="83"/>
      <c r="T144" s="119" t="str">
        <f t="shared" si="40"/>
        <v/>
      </c>
      <c r="U144" s="119">
        <f t="shared" si="41"/>
        <v>0</v>
      </c>
      <c r="V144" s="119"/>
      <c r="W144" s="117">
        <f t="shared" si="42"/>
        <v>0</v>
      </c>
      <c r="X144" s="124" t="str">
        <f t="shared" si="43"/>
        <v/>
      </c>
      <c r="Y144" s="125">
        <f t="shared" si="44"/>
        <v>0</v>
      </c>
      <c r="Z144" s="118">
        <f t="shared" si="45"/>
        <v>0.3</v>
      </c>
    </row>
    <row r="145" spans="1:26" ht="20.100000000000001" customHeight="1">
      <c r="A145" s="63"/>
      <c r="B145" s="64"/>
      <c r="C145" s="65"/>
      <c r="D145" s="65"/>
      <c r="E145" s="80"/>
      <c r="F145" s="51">
        <f t="shared" si="32"/>
        <v>0</v>
      </c>
      <c r="G145" s="81"/>
      <c r="H145" s="196"/>
      <c r="I145" s="53">
        <f t="shared" si="33"/>
        <v>0</v>
      </c>
      <c r="J145" s="54">
        <f t="shared" si="34"/>
        <v>0</v>
      </c>
      <c r="K145" s="54">
        <f t="shared" si="35"/>
        <v>0</v>
      </c>
      <c r="L145" s="55">
        <f t="shared" si="36"/>
        <v>0</v>
      </c>
      <c r="M145" s="52">
        <f t="shared" si="37"/>
        <v>0</v>
      </c>
      <c r="N145" s="56" t="str">
        <f t="shared" si="38"/>
        <v/>
      </c>
      <c r="O145" s="57">
        <f t="shared" si="39"/>
        <v>0</v>
      </c>
      <c r="P145" s="83"/>
      <c r="Q145" s="82"/>
      <c r="R145" s="83"/>
      <c r="S145" s="83"/>
      <c r="T145" s="119" t="str">
        <f t="shared" si="40"/>
        <v/>
      </c>
      <c r="U145" s="119">
        <f t="shared" si="41"/>
        <v>0</v>
      </c>
      <c r="V145" s="119"/>
      <c r="W145" s="117">
        <f t="shared" si="42"/>
        <v>0</v>
      </c>
      <c r="X145" s="124" t="str">
        <f t="shared" si="43"/>
        <v/>
      </c>
      <c r="Y145" s="125">
        <f t="shared" si="44"/>
        <v>0</v>
      </c>
      <c r="Z145" s="118">
        <f t="shared" si="45"/>
        <v>0.3</v>
      </c>
    </row>
    <row r="146" spans="1:26" ht="20.100000000000001" customHeight="1">
      <c r="A146" s="63"/>
      <c r="B146" s="64"/>
      <c r="C146" s="65"/>
      <c r="D146" s="65"/>
      <c r="E146" s="80"/>
      <c r="F146" s="51">
        <f t="shared" si="32"/>
        <v>0</v>
      </c>
      <c r="G146" s="81"/>
      <c r="H146" s="196"/>
      <c r="I146" s="53">
        <f t="shared" si="33"/>
        <v>0</v>
      </c>
      <c r="J146" s="54">
        <f t="shared" si="34"/>
        <v>0</v>
      </c>
      <c r="K146" s="54">
        <f t="shared" si="35"/>
        <v>0</v>
      </c>
      <c r="L146" s="55">
        <f t="shared" si="36"/>
        <v>0</v>
      </c>
      <c r="M146" s="52">
        <f t="shared" si="37"/>
        <v>0</v>
      </c>
      <c r="N146" s="56" t="str">
        <f t="shared" si="38"/>
        <v/>
      </c>
      <c r="O146" s="57">
        <f t="shared" si="39"/>
        <v>0</v>
      </c>
      <c r="P146" s="83"/>
      <c r="Q146" s="82"/>
      <c r="R146" s="83"/>
      <c r="S146" s="83"/>
      <c r="T146" s="119" t="str">
        <f t="shared" si="40"/>
        <v/>
      </c>
      <c r="U146" s="119">
        <f t="shared" si="41"/>
        <v>0</v>
      </c>
      <c r="V146" s="119"/>
      <c r="W146" s="117">
        <f t="shared" si="42"/>
        <v>0</v>
      </c>
      <c r="X146" s="124" t="str">
        <f t="shared" si="43"/>
        <v/>
      </c>
      <c r="Y146" s="125">
        <f t="shared" si="44"/>
        <v>0</v>
      </c>
      <c r="Z146" s="118">
        <f t="shared" si="45"/>
        <v>0.3</v>
      </c>
    </row>
    <row r="147" spans="1:26" ht="20.100000000000001" customHeight="1">
      <c r="A147" s="63"/>
      <c r="B147" s="64"/>
      <c r="C147" s="65"/>
      <c r="D147" s="65"/>
      <c r="E147" s="80"/>
      <c r="F147" s="51">
        <f t="shared" si="32"/>
        <v>0</v>
      </c>
      <c r="G147" s="81"/>
      <c r="H147" s="196"/>
      <c r="I147" s="53">
        <f t="shared" si="33"/>
        <v>0</v>
      </c>
      <c r="J147" s="54">
        <f t="shared" si="34"/>
        <v>0</v>
      </c>
      <c r="K147" s="54">
        <f t="shared" si="35"/>
        <v>0</v>
      </c>
      <c r="L147" s="55">
        <f t="shared" si="36"/>
        <v>0</v>
      </c>
      <c r="M147" s="52">
        <f t="shared" si="37"/>
        <v>0</v>
      </c>
      <c r="N147" s="56" t="str">
        <f t="shared" si="38"/>
        <v/>
      </c>
      <c r="O147" s="57">
        <f t="shared" si="39"/>
        <v>0</v>
      </c>
      <c r="P147" s="83"/>
      <c r="Q147" s="82"/>
      <c r="R147" s="83"/>
      <c r="S147" s="83"/>
      <c r="T147" s="119" t="str">
        <f t="shared" si="40"/>
        <v/>
      </c>
      <c r="U147" s="119">
        <f t="shared" si="41"/>
        <v>0</v>
      </c>
      <c r="V147" s="119"/>
      <c r="W147" s="117">
        <f t="shared" si="42"/>
        <v>0</v>
      </c>
      <c r="X147" s="124" t="str">
        <f t="shared" si="43"/>
        <v/>
      </c>
      <c r="Y147" s="125">
        <f t="shared" si="44"/>
        <v>0</v>
      </c>
      <c r="Z147" s="118">
        <f t="shared" si="45"/>
        <v>0.3</v>
      </c>
    </row>
    <row r="148" spans="1:26" ht="20.100000000000001" customHeight="1">
      <c r="A148" s="63"/>
      <c r="B148" s="64"/>
      <c r="C148" s="65"/>
      <c r="D148" s="65"/>
      <c r="E148" s="80"/>
      <c r="F148" s="51">
        <f t="shared" si="32"/>
        <v>0</v>
      </c>
      <c r="G148" s="81"/>
      <c r="H148" s="196"/>
      <c r="I148" s="53">
        <f t="shared" si="33"/>
        <v>0</v>
      </c>
      <c r="J148" s="54">
        <f t="shared" si="34"/>
        <v>0</v>
      </c>
      <c r="K148" s="54">
        <f t="shared" si="35"/>
        <v>0</v>
      </c>
      <c r="L148" s="55">
        <f t="shared" si="36"/>
        <v>0</v>
      </c>
      <c r="M148" s="52">
        <f t="shared" si="37"/>
        <v>0</v>
      </c>
      <c r="N148" s="56" t="str">
        <f t="shared" si="38"/>
        <v/>
      </c>
      <c r="O148" s="57">
        <f t="shared" si="39"/>
        <v>0</v>
      </c>
      <c r="P148" s="83"/>
      <c r="Q148" s="82"/>
      <c r="R148" s="83"/>
      <c r="S148" s="83"/>
      <c r="T148" s="119" t="str">
        <f t="shared" si="40"/>
        <v/>
      </c>
      <c r="U148" s="119">
        <f t="shared" si="41"/>
        <v>0</v>
      </c>
      <c r="V148" s="119"/>
      <c r="W148" s="117">
        <f t="shared" si="42"/>
        <v>0</v>
      </c>
      <c r="X148" s="124" t="str">
        <f t="shared" si="43"/>
        <v/>
      </c>
      <c r="Y148" s="125">
        <f t="shared" si="44"/>
        <v>0</v>
      </c>
      <c r="Z148" s="118">
        <f t="shared" si="45"/>
        <v>0.3</v>
      </c>
    </row>
    <row r="149" spans="1:26" ht="20.100000000000001" customHeight="1">
      <c r="A149" s="63"/>
      <c r="B149" s="64"/>
      <c r="C149" s="65"/>
      <c r="D149" s="65"/>
      <c r="E149" s="80"/>
      <c r="F149" s="51">
        <f t="shared" si="32"/>
        <v>0</v>
      </c>
      <c r="G149" s="81"/>
      <c r="H149" s="196"/>
      <c r="I149" s="53">
        <f t="shared" si="33"/>
        <v>0</v>
      </c>
      <c r="J149" s="54">
        <f t="shared" si="34"/>
        <v>0</v>
      </c>
      <c r="K149" s="54">
        <f t="shared" si="35"/>
        <v>0</v>
      </c>
      <c r="L149" s="55">
        <f t="shared" si="36"/>
        <v>0</v>
      </c>
      <c r="M149" s="52">
        <f t="shared" si="37"/>
        <v>0</v>
      </c>
      <c r="N149" s="56" t="str">
        <f t="shared" si="38"/>
        <v/>
      </c>
      <c r="O149" s="57">
        <f t="shared" si="39"/>
        <v>0</v>
      </c>
      <c r="P149" s="83"/>
      <c r="Q149" s="82"/>
      <c r="R149" s="83"/>
      <c r="S149" s="83"/>
      <c r="T149" s="119" t="str">
        <f t="shared" si="40"/>
        <v/>
      </c>
      <c r="U149" s="119">
        <f t="shared" si="41"/>
        <v>0</v>
      </c>
      <c r="V149" s="119"/>
      <c r="W149" s="117">
        <f t="shared" si="42"/>
        <v>0</v>
      </c>
      <c r="X149" s="124" t="str">
        <f t="shared" si="43"/>
        <v/>
      </c>
      <c r="Y149" s="125">
        <f t="shared" si="44"/>
        <v>0</v>
      </c>
      <c r="Z149" s="118">
        <f t="shared" si="45"/>
        <v>0.3</v>
      </c>
    </row>
    <row r="150" spans="1:26" ht="20.100000000000001" customHeight="1">
      <c r="A150" s="63"/>
      <c r="B150" s="64"/>
      <c r="C150" s="65"/>
      <c r="D150" s="65"/>
      <c r="E150" s="80"/>
      <c r="F150" s="51">
        <f t="shared" si="32"/>
        <v>0</v>
      </c>
      <c r="G150" s="81"/>
      <c r="H150" s="196"/>
      <c r="I150" s="53">
        <f t="shared" si="33"/>
        <v>0</v>
      </c>
      <c r="J150" s="54">
        <f t="shared" si="34"/>
        <v>0</v>
      </c>
      <c r="K150" s="54">
        <f t="shared" si="35"/>
        <v>0</v>
      </c>
      <c r="L150" s="55">
        <f t="shared" si="36"/>
        <v>0</v>
      </c>
      <c r="M150" s="52">
        <f t="shared" si="37"/>
        <v>0</v>
      </c>
      <c r="N150" s="56" t="str">
        <f t="shared" si="38"/>
        <v/>
      </c>
      <c r="O150" s="57">
        <f t="shared" si="39"/>
        <v>0</v>
      </c>
      <c r="P150" s="83"/>
      <c r="Q150" s="82"/>
      <c r="R150" s="83"/>
      <c r="S150" s="83"/>
      <c r="T150" s="119" t="str">
        <f t="shared" si="40"/>
        <v/>
      </c>
      <c r="U150" s="119">
        <f t="shared" si="41"/>
        <v>0</v>
      </c>
      <c r="V150" s="119"/>
      <c r="W150" s="117">
        <f t="shared" si="42"/>
        <v>0</v>
      </c>
      <c r="X150" s="124" t="str">
        <f t="shared" si="43"/>
        <v/>
      </c>
      <c r="Y150" s="125">
        <f t="shared" si="44"/>
        <v>0</v>
      </c>
      <c r="Z150" s="118">
        <f t="shared" si="45"/>
        <v>0.3</v>
      </c>
    </row>
    <row r="151" spans="1:26" ht="20.100000000000001" customHeight="1">
      <c r="A151" s="63"/>
      <c r="B151" s="64"/>
      <c r="C151" s="65"/>
      <c r="D151" s="65"/>
      <c r="E151" s="80"/>
      <c r="F151" s="51">
        <f t="shared" si="32"/>
        <v>0</v>
      </c>
      <c r="G151" s="81"/>
      <c r="H151" s="196"/>
      <c r="I151" s="53">
        <f t="shared" si="33"/>
        <v>0</v>
      </c>
      <c r="J151" s="54">
        <f t="shared" si="34"/>
        <v>0</v>
      </c>
      <c r="K151" s="54">
        <f t="shared" si="35"/>
        <v>0</v>
      </c>
      <c r="L151" s="55">
        <f t="shared" si="36"/>
        <v>0</v>
      </c>
      <c r="M151" s="52">
        <f t="shared" si="37"/>
        <v>0</v>
      </c>
      <c r="N151" s="56" t="str">
        <f t="shared" si="38"/>
        <v/>
      </c>
      <c r="O151" s="57">
        <f t="shared" si="39"/>
        <v>0</v>
      </c>
      <c r="P151" s="83"/>
      <c r="Q151" s="82"/>
      <c r="R151" s="83"/>
      <c r="S151" s="83"/>
      <c r="T151" s="119" t="str">
        <f t="shared" si="40"/>
        <v/>
      </c>
      <c r="U151" s="119">
        <f t="shared" si="41"/>
        <v>0</v>
      </c>
      <c r="V151" s="119"/>
      <c r="W151" s="117">
        <f t="shared" si="42"/>
        <v>0</v>
      </c>
      <c r="X151" s="124" t="str">
        <f t="shared" si="43"/>
        <v/>
      </c>
      <c r="Y151" s="125">
        <f t="shared" si="44"/>
        <v>0</v>
      </c>
      <c r="Z151" s="118">
        <f t="shared" si="45"/>
        <v>0.3</v>
      </c>
    </row>
    <row r="152" spans="1:26" ht="20.100000000000001" customHeight="1">
      <c r="A152" s="63"/>
      <c r="B152" s="64"/>
      <c r="C152" s="65"/>
      <c r="D152" s="65"/>
      <c r="E152" s="80"/>
      <c r="F152" s="51">
        <f t="shared" si="32"/>
        <v>0</v>
      </c>
      <c r="G152" s="81"/>
      <c r="H152" s="196"/>
      <c r="I152" s="53">
        <f t="shared" si="33"/>
        <v>0</v>
      </c>
      <c r="J152" s="54">
        <f t="shared" si="34"/>
        <v>0</v>
      </c>
      <c r="K152" s="54">
        <f t="shared" si="35"/>
        <v>0</v>
      </c>
      <c r="L152" s="55">
        <f t="shared" si="36"/>
        <v>0</v>
      </c>
      <c r="M152" s="52">
        <f t="shared" si="37"/>
        <v>0</v>
      </c>
      <c r="N152" s="56" t="str">
        <f t="shared" si="38"/>
        <v/>
      </c>
      <c r="O152" s="57">
        <f t="shared" si="39"/>
        <v>0</v>
      </c>
      <c r="P152" s="83"/>
      <c r="Q152" s="82"/>
      <c r="R152" s="83"/>
      <c r="S152" s="83"/>
      <c r="T152" s="119" t="str">
        <f t="shared" si="40"/>
        <v/>
      </c>
      <c r="U152" s="119">
        <f t="shared" si="41"/>
        <v>0</v>
      </c>
      <c r="V152" s="119"/>
      <c r="W152" s="117">
        <f t="shared" si="42"/>
        <v>0</v>
      </c>
      <c r="X152" s="124" t="str">
        <f t="shared" si="43"/>
        <v/>
      </c>
      <c r="Y152" s="125">
        <f t="shared" si="44"/>
        <v>0</v>
      </c>
      <c r="Z152" s="118">
        <f t="shared" si="45"/>
        <v>0.3</v>
      </c>
    </row>
    <row r="153" spans="1:26" ht="20.100000000000001" customHeight="1">
      <c r="A153" s="63"/>
      <c r="B153" s="64"/>
      <c r="C153" s="65"/>
      <c r="D153" s="65"/>
      <c r="E153" s="80"/>
      <c r="F153" s="51">
        <f t="shared" si="32"/>
        <v>0</v>
      </c>
      <c r="G153" s="81"/>
      <c r="H153" s="196"/>
      <c r="I153" s="53">
        <f t="shared" si="33"/>
        <v>0</v>
      </c>
      <c r="J153" s="54">
        <f t="shared" si="34"/>
        <v>0</v>
      </c>
      <c r="K153" s="54">
        <f t="shared" si="35"/>
        <v>0</v>
      </c>
      <c r="L153" s="55">
        <f t="shared" si="36"/>
        <v>0</v>
      </c>
      <c r="M153" s="52">
        <f t="shared" si="37"/>
        <v>0</v>
      </c>
      <c r="N153" s="56" t="str">
        <f t="shared" si="38"/>
        <v/>
      </c>
      <c r="O153" s="57">
        <f t="shared" si="39"/>
        <v>0</v>
      </c>
      <c r="P153" s="83"/>
      <c r="Q153" s="82"/>
      <c r="R153" s="83"/>
      <c r="S153" s="83"/>
      <c r="T153" s="119" t="str">
        <f t="shared" si="40"/>
        <v/>
      </c>
      <c r="U153" s="119">
        <f t="shared" si="41"/>
        <v>0</v>
      </c>
      <c r="V153" s="119"/>
      <c r="W153" s="117">
        <f t="shared" si="42"/>
        <v>0</v>
      </c>
      <c r="X153" s="124" t="str">
        <f t="shared" si="43"/>
        <v/>
      </c>
      <c r="Y153" s="125">
        <f t="shared" si="44"/>
        <v>0</v>
      </c>
      <c r="Z153" s="118">
        <f t="shared" si="45"/>
        <v>0.3</v>
      </c>
    </row>
    <row r="154" spans="1:26" ht="20.100000000000001" customHeight="1">
      <c r="A154" s="63"/>
      <c r="B154" s="64"/>
      <c r="C154" s="65"/>
      <c r="D154" s="65"/>
      <c r="E154" s="80"/>
      <c r="F154" s="51">
        <f t="shared" si="32"/>
        <v>0</v>
      </c>
      <c r="G154" s="81"/>
      <c r="H154" s="196"/>
      <c r="I154" s="53">
        <f t="shared" si="33"/>
        <v>0</v>
      </c>
      <c r="J154" s="54">
        <f t="shared" si="34"/>
        <v>0</v>
      </c>
      <c r="K154" s="54">
        <f t="shared" si="35"/>
        <v>0</v>
      </c>
      <c r="L154" s="55">
        <f t="shared" si="36"/>
        <v>0</v>
      </c>
      <c r="M154" s="52">
        <f t="shared" si="37"/>
        <v>0</v>
      </c>
      <c r="N154" s="56" t="str">
        <f t="shared" si="38"/>
        <v/>
      </c>
      <c r="O154" s="57">
        <f t="shared" si="39"/>
        <v>0</v>
      </c>
      <c r="P154" s="83"/>
      <c r="Q154" s="82"/>
      <c r="R154" s="83"/>
      <c r="S154" s="83"/>
      <c r="T154" s="119" t="str">
        <f t="shared" si="40"/>
        <v/>
      </c>
      <c r="U154" s="119">
        <f t="shared" si="41"/>
        <v>0</v>
      </c>
      <c r="V154" s="119"/>
      <c r="W154" s="117">
        <f t="shared" si="42"/>
        <v>0</v>
      </c>
      <c r="X154" s="124" t="str">
        <f t="shared" si="43"/>
        <v/>
      </c>
      <c r="Y154" s="125">
        <f t="shared" si="44"/>
        <v>0</v>
      </c>
      <c r="Z154" s="118">
        <f t="shared" si="45"/>
        <v>0.3</v>
      </c>
    </row>
    <row r="155" spans="1:26" ht="20.100000000000001" customHeight="1">
      <c r="A155" s="63"/>
      <c r="B155" s="64"/>
      <c r="C155" s="65"/>
      <c r="D155" s="65"/>
      <c r="E155" s="80"/>
      <c r="F155" s="51">
        <f t="shared" si="32"/>
        <v>0</v>
      </c>
      <c r="G155" s="81"/>
      <c r="H155" s="196"/>
      <c r="I155" s="53">
        <f t="shared" si="33"/>
        <v>0</v>
      </c>
      <c r="J155" s="54">
        <f t="shared" si="34"/>
        <v>0</v>
      </c>
      <c r="K155" s="54">
        <f t="shared" si="35"/>
        <v>0</v>
      </c>
      <c r="L155" s="55">
        <f t="shared" si="36"/>
        <v>0</v>
      </c>
      <c r="M155" s="52">
        <f t="shared" si="37"/>
        <v>0</v>
      </c>
      <c r="N155" s="56" t="str">
        <f t="shared" si="38"/>
        <v/>
      </c>
      <c r="O155" s="57">
        <f t="shared" si="39"/>
        <v>0</v>
      </c>
      <c r="P155" s="83"/>
      <c r="Q155" s="82"/>
      <c r="R155" s="83"/>
      <c r="S155" s="83"/>
      <c r="T155" s="119" t="str">
        <f t="shared" si="40"/>
        <v/>
      </c>
      <c r="U155" s="119">
        <f t="shared" si="41"/>
        <v>0</v>
      </c>
      <c r="V155" s="119"/>
      <c r="W155" s="117">
        <f t="shared" si="42"/>
        <v>0</v>
      </c>
      <c r="X155" s="124" t="str">
        <f t="shared" si="43"/>
        <v/>
      </c>
      <c r="Y155" s="125">
        <f t="shared" si="44"/>
        <v>0</v>
      </c>
      <c r="Z155" s="118">
        <f t="shared" si="45"/>
        <v>0.3</v>
      </c>
    </row>
    <row r="156" spans="1:26" ht="20.100000000000001" customHeight="1">
      <c r="A156" s="63"/>
      <c r="B156" s="64"/>
      <c r="C156" s="65"/>
      <c r="D156" s="65"/>
      <c r="E156" s="80"/>
      <c r="F156" s="51">
        <f t="shared" si="32"/>
        <v>0</v>
      </c>
      <c r="G156" s="81"/>
      <c r="H156" s="196"/>
      <c r="I156" s="53">
        <f t="shared" si="33"/>
        <v>0</v>
      </c>
      <c r="J156" s="54">
        <f t="shared" si="34"/>
        <v>0</v>
      </c>
      <c r="K156" s="54">
        <f t="shared" si="35"/>
        <v>0</v>
      </c>
      <c r="L156" s="55">
        <f t="shared" si="36"/>
        <v>0</v>
      </c>
      <c r="M156" s="52">
        <f t="shared" si="37"/>
        <v>0</v>
      </c>
      <c r="N156" s="56" t="str">
        <f t="shared" si="38"/>
        <v/>
      </c>
      <c r="O156" s="57">
        <f t="shared" si="39"/>
        <v>0</v>
      </c>
      <c r="P156" s="83"/>
      <c r="Q156" s="82"/>
      <c r="R156" s="83"/>
      <c r="S156" s="83"/>
      <c r="T156" s="119" t="str">
        <f t="shared" si="40"/>
        <v/>
      </c>
      <c r="U156" s="119">
        <f t="shared" si="41"/>
        <v>0</v>
      </c>
      <c r="V156" s="119"/>
      <c r="W156" s="117">
        <f t="shared" si="42"/>
        <v>0</v>
      </c>
      <c r="X156" s="124" t="str">
        <f t="shared" si="43"/>
        <v/>
      </c>
      <c r="Y156" s="125">
        <f t="shared" si="44"/>
        <v>0</v>
      </c>
      <c r="Z156" s="118">
        <f t="shared" si="45"/>
        <v>0.3</v>
      </c>
    </row>
    <row r="157" spans="1:26" ht="20.100000000000001" customHeight="1">
      <c r="A157" s="63"/>
      <c r="B157" s="64"/>
      <c r="C157" s="65"/>
      <c r="D157" s="65"/>
      <c r="E157" s="80"/>
      <c r="F157" s="51">
        <f t="shared" si="32"/>
        <v>0</v>
      </c>
      <c r="G157" s="81"/>
      <c r="H157" s="196"/>
      <c r="I157" s="53">
        <f t="shared" si="33"/>
        <v>0</v>
      </c>
      <c r="J157" s="54">
        <f t="shared" si="34"/>
        <v>0</v>
      </c>
      <c r="K157" s="54">
        <f t="shared" si="35"/>
        <v>0</v>
      </c>
      <c r="L157" s="55">
        <f t="shared" si="36"/>
        <v>0</v>
      </c>
      <c r="M157" s="52">
        <f t="shared" si="37"/>
        <v>0</v>
      </c>
      <c r="N157" s="56" t="str">
        <f t="shared" si="38"/>
        <v/>
      </c>
      <c r="O157" s="57">
        <f t="shared" si="39"/>
        <v>0</v>
      </c>
      <c r="P157" s="83"/>
      <c r="Q157" s="82"/>
      <c r="R157" s="83"/>
      <c r="S157" s="83"/>
      <c r="T157" s="119" t="str">
        <f t="shared" si="40"/>
        <v/>
      </c>
      <c r="U157" s="119">
        <f t="shared" si="41"/>
        <v>0</v>
      </c>
      <c r="V157" s="119"/>
      <c r="W157" s="117">
        <f t="shared" si="42"/>
        <v>0</v>
      </c>
      <c r="X157" s="124" t="str">
        <f t="shared" si="43"/>
        <v/>
      </c>
      <c r="Y157" s="125">
        <f t="shared" si="44"/>
        <v>0</v>
      </c>
      <c r="Z157" s="118">
        <f t="shared" si="45"/>
        <v>0.3</v>
      </c>
    </row>
    <row r="158" spans="1:26" ht="20.100000000000001" customHeight="1">
      <c r="A158" s="63"/>
      <c r="B158" s="64"/>
      <c r="C158" s="65"/>
      <c r="D158" s="65"/>
      <c r="E158" s="80"/>
      <c r="F158" s="51">
        <f t="shared" si="32"/>
        <v>0</v>
      </c>
      <c r="G158" s="81"/>
      <c r="H158" s="196"/>
      <c r="I158" s="53">
        <f t="shared" si="33"/>
        <v>0</v>
      </c>
      <c r="J158" s="54">
        <f t="shared" si="34"/>
        <v>0</v>
      </c>
      <c r="K158" s="54">
        <f t="shared" si="35"/>
        <v>0</v>
      </c>
      <c r="L158" s="55">
        <f t="shared" si="36"/>
        <v>0</v>
      </c>
      <c r="M158" s="52">
        <f t="shared" si="37"/>
        <v>0</v>
      </c>
      <c r="N158" s="56" t="str">
        <f t="shared" si="38"/>
        <v/>
      </c>
      <c r="O158" s="57">
        <f t="shared" si="39"/>
        <v>0</v>
      </c>
      <c r="P158" s="83"/>
      <c r="Q158" s="82"/>
      <c r="R158" s="83"/>
      <c r="S158" s="83"/>
      <c r="T158" s="119" t="str">
        <f t="shared" si="40"/>
        <v/>
      </c>
      <c r="U158" s="119">
        <f t="shared" si="41"/>
        <v>0</v>
      </c>
      <c r="V158" s="119"/>
      <c r="W158" s="117">
        <f t="shared" si="42"/>
        <v>0</v>
      </c>
      <c r="X158" s="124" t="str">
        <f t="shared" si="43"/>
        <v/>
      </c>
      <c r="Y158" s="125">
        <f t="shared" si="44"/>
        <v>0</v>
      </c>
      <c r="Z158" s="118">
        <f t="shared" si="45"/>
        <v>0.3</v>
      </c>
    </row>
    <row r="159" spans="1:26" ht="20.100000000000001" customHeight="1">
      <c r="A159" s="63"/>
      <c r="B159" s="64"/>
      <c r="C159" s="65"/>
      <c r="D159" s="65"/>
      <c r="E159" s="80"/>
      <c r="F159" s="51">
        <f t="shared" si="32"/>
        <v>0</v>
      </c>
      <c r="G159" s="81"/>
      <c r="H159" s="196"/>
      <c r="I159" s="53">
        <f t="shared" si="33"/>
        <v>0</v>
      </c>
      <c r="J159" s="54">
        <f t="shared" si="34"/>
        <v>0</v>
      </c>
      <c r="K159" s="54">
        <f t="shared" si="35"/>
        <v>0</v>
      </c>
      <c r="L159" s="55">
        <f t="shared" si="36"/>
        <v>0</v>
      </c>
      <c r="M159" s="52">
        <f t="shared" si="37"/>
        <v>0</v>
      </c>
      <c r="N159" s="56" t="str">
        <f t="shared" si="38"/>
        <v/>
      </c>
      <c r="O159" s="57">
        <f t="shared" si="39"/>
        <v>0</v>
      </c>
      <c r="P159" s="83"/>
      <c r="Q159" s="82"/>
      <c r="R159" s="83"/>
      <c r="S159" s="83"/>
      <c r="T159" s="119" t="str">
        <f t="shared" si="40"/>
        <v/>
      </c>
      <c r="U159" s="119">
        <f t="shared" si="41"/>
        <v>0</v>
      </c>
      <c r="V159" s="119"/>
      <c r="W159" s="117">
        <f t="shared" si="42"/>
        <v>0</v>
      </c>
      <c r="X159" s="124" t="str">
        <f t="shared" si="43"/>
        <v/>
      </c>
      <c r="Y159" s="125">
        <f t="shared" si="44"/>
        <v>0</v>
      </c>
      <c r="Z159" s="118">
        <f t="shared" si="45"/>
        <v>0.3</v>
      </c>
    </row>
    <row r="160" spans="1:26" ht="20.100000000000001" customHeight="1">
      <c r="A160" s="63"/>
      <c r="B160" s="64"/>
      <c r="C160" s="65"/>
      <c r="D160" s="65"/>
      <c r="E160" s="80"/>
      <c r="F160" s="51">
        <f t="shared" si="32"/>
        <v>0</v>
      </c>
      <c r="G160" s="81"/>
      <c r="H160" s="196"/>
      <c r="I160" s="53">
        <f t="shared" si="33"/>
        <v>0</v>
      </c>
      <c r="J160" s="54">
        <f t="shared" si="34"/>
        <v>0</v>
      </c>
      <c r="K160" s="54">
        <f t="shared" si="35"/>
        <v>0</v>
      </c>
      <c r="L160" s="55">
        <f t="shared" si="36"/>
        <v>0</v>
      </c>
      <c r="M160" s="52">
        <f t="shared" si="37"/>
        <v>0</v>
      </c>
      <c r="N160" s="56" t="str">
        <f t="shared" si="38"/>
        <v/>
      </c>
      <c r="O160" s="57">
        <f t="shared" si="39"/>
        <v>0</v>
      </c>
      <c r="P160" s="83"/>
      <c r="Q160" s="82"/>
      <c r="R160" s="83"/>
      <c r="S160" s="83"/>
      <c r="T160" s="119" t="str">
        <f t="shared" si="40"/>
        <v/>
      </c>
      <c r="U160" s="119">
        <f t="shared" si="41"/>
        <v>0</v>
      </c>
      <c r="V160" s="119"/>
      <c r="W160" s="117">
        <f t="shared" si="42"/>
        <v>0</v>
      </c>
      <c r="X160" s="124" t="str">
        <f t="shared" si="43"/>
        <v/>
      </c>
      <c r="Y160" s="125">
        <f t="shared" si="44"/>
        <v>0</v>
      </c>
      <c r="Z160" s="118">
        <f t="shared" si="45"/>
        <v>0.3</v>
      </c>
    </row>
    <row r="161" spans="1:26" ht="20.100000000000001" customHeight="1">
      <c r="A161" s="63"/>
      <c r="B161" s="64"/>
      <c r="C161" s="65"/>
      <c r="D161" s="65"/>
      <c r="E161" s="80"/>
      <c r="F161" s="51">
        <f t="shared" si="32"/>
        <v>0</v>
      </c>
      <c r="G161" s="81"/>
      <c r="H161" s="196"/>
      <c r="I161" s="53">
        <f t="shared" si="33"/>
        <v>0</v>
      </c>
      <c r="J161" s="54">
        <f t="shared" si="34"/>
        <v>0</v>
      </c>
      <c r="K161" s="54">
        <f t="shared" si="35"/>
        <v>0</v>
      </c>
      <c r="L161" s="55">
        <f t="shared" si="36"/>
        <v>0</v>
      </c>
      <c r="M161" s="52">
        <f t="shared" si="37"/>
        <v>0</v>
      </c>
      <c r="N161" s="56" t="str">
        <f t="shared" si="38"/>
        <v/>
      </c>
      <c r="O161" s="57">
        <f t="shared" si="39"/>
        <v>0</v>
      </c>
      <c r="P161" s="83"/>
      <c r="Q161" s="82"/>
      <c r="R161" s="83"/>
      <c r="S161" s="83"/>
      <c r="T161" s="119" t="str">
        <f t="shared" si="40"/>
        <v/>
      </c>
      <c r="U161" s="119">
        <f t="shared" si="41"/>
        <v>0</v>
      </c>
      <c r="V161" s="119"/>
      <c r="W161" s="117">
        <f t="shared" si="42"/>
        <v>0</v>
      </c>
      <c r="X161" s="124" t="str">
        <f t="shared" si="43"/>
        <v/>
      </c>
      <c r="Y161" s="125">
        <f t="shared" si="44"/>
        <v>0</v>
      </c>
      <c r="Z161" s="118">
        <f t="shared" si="45"/>
        <v>0.3</v>
      </c>
    </row>
    <row r="162" spans="1:26" ht="20.100000000000001" customHeight="1">
      <c r="A162" s="63"/>
      <c r="B162" s="64"/>
      <c r="C162" s="65"/>
      <c r="D162" s="65"/>
      <c r="E162" s="80"/>
      <c r="F162" s="51">
        <f t="shared" si="32"/>
        <v>0</v>
      </c>
      <c r="G162" s="81"/>
      <c r="H162" s="196"/>
      <c r="I162" s="53">
        <f t="shared" si="33"/>
        <v>0</v>
      </c>
      <c r="J162" s="54">
        <f t="shared" si="34"/>
        <v>0</v>
      </c>
      <c r="K162" s="54">
        <f t="shared" si="35"/>
        <v>0</v>
      </c>
      <c r="L162" s="55">
        <f t="shared" si="36"/>
        <v>0</v>
      </c>
      <c r="M162" s="52">
        <f t="shared" si="37"/>
        <v>0</v>
      </c>
      <c r="N162" s="56" t="str">
        <f t="shared" si="38"/>
        <v/>
      </c>
      <c r="O162" s="57">
        <f t="shared" si="39"/>
        <v>0</v>
      </c>
      <c r="P162" s="83"/>
      <c r="Q162" s="82"/>
      <c r="R162" s="83"/>
      <c r="S162" s="83"/>
      <c r="T162" s="119" t="str">
        <f t="shared" si="40"/>
        <v/>
      </c>
      <c r="U162" s="119">
        <f t="shared" si="41"/>
        <v>0</v>
      </c>
      <c r="V162" s="119"/>
      <c r="W162" s="117">
        <f t="shared" si="42"/>
        <v>0</v>
      </c>
      <c r="X162" s="124" t="str">
        <f t="shared" si="43"/>
        <v/>
      </c>
      <c r="Y162" s="125">
        <f t="shared" si="44"/>
        <v>0</v>
      </c>
      <c r="Z162" s="118">
        <f t="shared" si="45"/>
        <v>0.3</v>
      </c>
    </row>
    <row r="163" spans="1:26" ht="20.100000000000001" customHeight="1">
      <c r="A163" s="63"/>
      <c r="B163" s="64"/>
      <c r="C163" s="65"/>
      <c r="D163" s="65"/>
      <c r="E163" s="80"/>
      <c r="F163" s="51">
        <f t="shared" si="32"/>
        <v>0</v>
      </c>
      <c r="G163" s="81"/>
      <c r="H163" s="196"/>
      <c r="I163" s="53">
        <f t="shared" si="33"/>
        <v>0</v>
      </c>
      <c r="J163" s="54">
        <f t="shared" si="34"/>
        <v>0</v>
      </c>
      <c r="K163" s="54">
        <f t="shared" si="35"/>
        <v>0</v>
      </c>
      <c r="L163" s="55">
        <f t="shared" si="36"/>
        <v>0</v>
      </c>
      <c r="M163" s="52">
        <f t="shared" si="37"/>
        <v>0</v>
      </c>
      <c r="N163" s="56" t="str">
        <f t="shared" si="38"/>
        <v/>
      </c>
      <c r="O163" s="57">
        <f t="shared" si="39"/>
        <v>0</v>
      </c>
      <c r="P163" s="83"/>
      <c r="Q163" s="82"/>
      <c r="R163" s="83"/>
      <c r="S163" s="83"/>
      <c r="T163" s="119" t="str">
        <f t="shared" si="40"/>
        <v/>
      </c>
      <c r="U163" s="119">
        <f t="shared" si="41"/>
        <v>0</v>
      </c>
      <c r="V163" s="119"/>
      <c r="W163" s="117">
        <f t="shared" si="42"/>
        <v>0</v>
      </c>
      <c r="X163" s="124" t="str">
        <f t="shared" si="43"/>
        <v/>
      </c>
      <c r="Y163" s="125">
        <f t="shared" si="44"/>
        <v>0</v>
      </c>
      <c r="Z163" s="118">
        <f t="shared" si="45"/>
        <v>0.3</v>
      </c>
    </row>
    <row r="164" spans="1:26" ht="20.100000000000001" customHeight="1">
      <c r="A164" s="63"/>
      <c r="B164" s="64"/>
      <c r="C164" s="65"/>
      <c r="D164" s="65"/>
      <c r="E164" s="80"/>
      <c r="F164" s="51">
        <f t="shared" si="32"/>
        <v>0</v>
      </c>
      <c r="G164" s="81"/>
      <c r="H164" s="196"/>
      <c r="I164" s="53">
        <f t="shared" si="33"/>
        <v>0</v>
      </c>
      <c r="J164" s="54">
        <f t="shared" si="34"/>
        <v>0</v>
      </c>
      <c r="K164" s="54">
        <f t="shared" si="35"/>
        <v>0</v>
      </c>
      <c r="L164" s="55">
        <f t="shared" si="36"/>
        <v>0</v>
      </c>
      <c r="M164" s="52">
        <f t="shared" si="37"/>
        <v>0</v>
      </c>
      <c r="N164" s="56" t="str">
        <f t="shared" si="38"/>
        <v/>
      </c>
      <c r="O164" s="57">
        <f t="shared" si="39"/>
        <v>0</v>
      </c>
      <c r="P164" s="83"/>
      <c r="Q164" s="82"/>
      <c r="R164" s="83"/>
      <c r="S164" s="83"/>
      <c r="T164" s="119" t="str">
        <f t="shared" si="40"/>
        <v/>
      </c>
      <c r="U164" s="119">
        <f t="shared" si="41"/>
        <v>0</v>
      </c>
      <c r="V164" s="119"/>
      <c r="W164" s="117">
        <f t="shared" si="42"/>
        <v>0</v>
      </c>
      <c r="X164" s="124" t="str">
        <f t="shared" si="43"/>
        <v/>
      </c>
      <c r="Y164" s="125">
        <f t="shared" si="44"/>
        <v>0</v>
      </c>
      <c r="Z164" s="118">
        <f t="shared" si="45"/>
        <v>0.3</v>
      </c>
    </row>
    <row r="165" spans="1:26" ht="20.100000000000001" customHeight="1">
      <c r="A165" s="63"/>
      <c r="B165" s="64"/>
      <c r="C165" s="65"/>
      <c r="D165" s="65"/>
      <c r="E165" s="80"/>
      <c r="F165" s="51">
        <f t="shared" si="32"/>
        <v>0</v>
      </c>
      <c r="G165" s="81"/>
      <c r="H165" s="196"/>
      <c r="I165" s="53">
        <f t="shared" si="33"/>
        <v>0</v>
      </c>
      <c r="J165" s="54">
        <f t="shared" si="34"/>
        <v>0</v>
      </c>
      <c r="K165" s="54">
        <f t="shared" si="35"/>
        <v>0</v>
      </c>
      <c r="L165" s="55">
        <f t="shared" si="36"/>
        <v>0</v>
      </c>
      <c r="M165" s="52">
        <f t="shared" si="37"/>
        <v>0</v>
      </c>
      <c r="N165" s="56" t="str">
        <f t="shared" si="38"/>
        <v/>
      </c>
      <c r="O165" s="57">
        <f t="shared" si="39"/>
        <v>0</v>
      </c>
      <c r="P165" s="83"/>
      <c r="Q165" s="82"/>
      <c r="R165" s="83"/>
      <c r="S165" s="83"/>
      <c r="T165" s="119" t="str">
        <f t="shared" si="40"/>
        <v/>
      </c>
      <c r="U165" s="119">
        <f t="shared" si="41"/>
        <v>0</v>
      </c>
      <c r="V165" s="119"/>
      <c r="W165" s="117">
        <f t="shared" si="42"/>
        <v>0</v>
      </c>
      <c r="X165" s="124" t="str">
        <f t="shared" si="43"/>
        <v/>
      </c>
      <c r="Y165" s="125">
        <f t="shared" si="44"/>
        <v>0</v>
      </c>
      <c r="Z165" s="118">
        <f t="shared" si="45"/>
        <v>0.3</v>
      </c>
    </row>
    <row r="166" spans="1:26" ht="20.100000000000001" customHeight="1">
      <c r="A166" s="63"/>
      <c r="B166" s="64"/>
      <c r="C166" s="65"/>
      <c r="D166" s="65"/>
      <c r="E166" s="80"/>
      <c r="F166" s="51">
        <f t="shared" si="32"/>
        <v>0</v>
      </c>
      <c r="G166" s="81"/>
      <c r="H166" s="196"/>
      <c r="I166" s="53">
        <f t="shared" si="33"/>
        <v>0</v>
      </c>
      <c r="J166" s="54">
        <f t="shared" si="34"/>
        <v>0</v>
      </c>
      <c r="K166" s="54">
        <f t="shared" si="35"/>
        <v>0</v>
      </c>
      <c r="L166" s="55">
        <f t="shared" si="36"/>
        <v>0</v>
      </c>
      <c r="M166" s="52">
        <f t="shared" si="37"/>
        <v>0</v>
      </c>
      <c r="N166" s="56" t="str">
        <f t="shared" si="38"/>
        <v/>
      </c>
      <c r="O166" s="57">
        <f t="shared" si="39"/>
        <v>0</v>
      </c>
      <c r="P166" s="83"/>
      <c r="Q166" s="82"/>
      <c r="R166" s="83"/>
      <c r="S166" s="83"/>
      <c r="T166" s="119" t="str">
        <f t="shared" si="40"/>
        <v/>
      </c>
      <c r="U166" s="119">
        <f t="shared" si="41"/>
        <v>0</v>
      </c>
      <c r="V166" s="119"/>
      <c r="W166" s="117">
        <f t="shared" si="42"/>
        <v>0</v>
      </c>
      <c r="X166" s="124" t="str">
        <f t="shared" si="43"/>
        <v/>
      </c>
      <c r="Y166" s="125">
        <f t="shared" si="44"/>
        <v>0</v>
      </c>
      <c r="Z166" s="118">
        <f t="shared" si="45"/>
        <v>0.3</v>
      </c>
    </row>
    <row r="167" spans="1:26" ht="20.100000000000001" customHeight="1">
      <c r="A167" s="63"/>
      <c r="B167" s="64"/>
      <c r="C167" s="65"/>
      <c r="D167" s="65"/>
      <c r="E167" s="80"/>
      <c r="F167" s="51">
        <f t="shared" si="32"/>
        <v>0</v>
      </c>
      <c r="G167" s="81"/>
      <c r="H167" s="196"/>
      <c r="I167" s="53">
        <f t="shared" si="33"/>
        <v>0</v>
      </c>
      <c r="J167" s="54">
        <f t="shared" si="34"/>
        <v>0</v>
      </c>
      <c r="K167" s="54">
        <f t="shared" si="35"/>
        <v>0</v>
      </c>
      <c r="L167" s="55">
        <f t="shared" si="36"/>
        <v>0</v>
      </c>
      <c r="M167" s="52">
        <f t="shared" si="37"/>
        <v>0</v>
      </c>
      <c r="N167" s="56" t="str">
        <f t="shared" si="38"/>
        <v/>
      </c>
      <c r="O167" s="57">
        <f t="shared" si="39"/>
        <v>0</v>
      </c>
      <c r="P167" s="83"/>
      <c r="Q167" s="82"/>
      <c r="R167" s="83"/>
      <c r="S167" s="83"/>
      <c r="T167" s="119" t="str">
        <f t="shared" si="40"/>
        <v/>
      </c>
      <c r="U167" s="119">
        <f t="shared" si="41"/>
        <v>0</v>
      </c>
      <c r="V167" s="119"/>
      <c r="W167" s="117">
        <f t="shared" si="42"/>
        <v>0</v>
      </c>
      <c r="X167" s="124" t="str">
        <f t="shared" si="43"/>
        <v/>
      </c>
      <c r="Y167" s="125">
        <f t="shared" si="44"/>
        <v>0</v>
      </c>
      <c r="Z167" s="118">
        <f t="shared" si="45"/>
        <v>0.3</v>
      </c>
    </row>
    <row r="168" spans="1:26" ht="20.100000000000001" customHeight="1">
      <c r="A168" s="63"/>
      <c r="B168" s="64"/>
      <c r="C168" s="65"/>
      <c r="D168" s="65"/>
      <c r="E168" s="80"/>
      <c r="F168" s="51">
        <f t="shared" si="32"/>
        <v>0</v>
      </c>
      <c r="G168" s="81"/>
      <c r="H168" s="196"/>
      <c r="I168" s="53">
        <f t="shared" si="33"/>
        <v>0</v>
      </c>
      <c r="J168" s="54">
        <f t="shared" si="34"/>
        <v>0</v>
      </c>
      <c r="K168" s="54">
        <f t="shared" si="35"/>
        <v>0</v>
      </c>
      <c r="L168" s="55">
        <f t="shared" si="36"/>
        <v>0</v>
      </c>
      <c r="M168" s="52">
        <f t="shared" si="37"/>
        <v>0</v>
      </c>
      <c r="N168" s="56" t="str">
        <f t="shared" si="38"/>
        <v/>
      </c>
      <c r="O168" s="57">
        <f t="shared" si="39"/>
        <v>0</v>
      </c>
      <c r="P168" s="83"/>
      <c r="Q168" s="82"/>
      <c r="R168" s="83"/>
      <c r="S168" s="83"/>
      <c r="T168" s="119" t="str">
        <f t="shared" si="40"/>
        <v/>
      </c>
      <c r="U168" s="119">
        <f t="shared" si="41"/>
        <v>0</v>
      </c>
      <c r="V168" s="119"/>
      <c r="W168" s="117">
        <f t="shared" si="42"/>
        <v>0</v>
      </c>
      <c r="X168" s="124" t="str">
        <f t="shared" si="43"/>
        <v/>
      </c>
      <c r="Y168" s="125">
        <f t="shared" si="44"/>
        <v>0</v>
      </c>
      <c r="Z168" s="118">
        <f t="shared" si="45"/>
        <v>0.3</v>
      </c>
    </row>
    <row r="169" spans="1:26" ht="20.100000000000001" customHeight="1">
      <c r="A169" s="63"/>
      <c r="B169" s="64"/>
      <c r="C169" s="65"/>
      <c r="D169" s="65"/>
      <c r="E169" s="80"/>
      <c r="F169" s="51">
        <f t="shared" si="32"/>
        <v>0</v>
      </c>
      <c r="G169" s="81"/>
      <c r="H169" s="196"/>
      <c r="I169" s="53">
        <f t="shared" si="33"/>
        <v>0</v>
      </c>
      <c r="J169" s="54">
        <f t="shared" si="34"/>
        <v>0</v>
      </c>
      <c r="K169" s="54">
        <f t="shared" si="35"/>
        <v>0</v>
      </c>
      <c r="L169" s="55">
        <f t="shared" si="36"/>
        <v>0</v>
      </c>
      <c r="M169" s="52">
        <f t="shared" si="37"/>
        <v>0</v>
      </c>
      <c r="N169" s="56" t="str">
        <f t="shared" si="38"/>
        <v/>
      </c>
      <c r="O169" s="57">
        <f t="shared" si="39"/>
        <v>0</v>
      </c>
      <c r="P169" s="83"/>
      <c r="Q169" s="82"/>
      <c r="R169" s="83"/>
      <c r="S169" s="83"/>
      <c r="T169" s="119" t="str">
        <f t="shared" si="40"/>
        <v/>
      </c>
      <c r="U169" s="119">
        <f t="shared" si="41"/>
        <v>0</v>
      </c>
      <c r="V169" s="119"/>
      <c r="W169" s="117">
        <f t="shared" si="42"/>
        <v>0</v>
      </c>
      <c r="X169" s="124" t="str">
        <f t="shared" si="43"/>
        <v/>
      </c>
      <c r="Y169" s="125">
        <f t="shared" si="44"/>
        <v>0</v>
      </c>
      <c r="Z169" s="118">
        <f t="shared" si="45"/>
        <v>0.3</v>
      </c>
    </row>
    <row r="170" spans="1:26" ht="20.100000000000001" customHeight="1">
      <c r="A170" s="63"/>
      <c r="B170" s="64"/>
      <c r="C170" s="65"/>
      <c r="D170" s="65"/>
      <c r="E170" s="80"/>
      <c r="F170" s="51">
        <f t="shared" si="32"/>
        <v>0</v>
      </c>
      <c r="G170" s="81"/>
      <c r="H170" s="196"/>
      <c r="I170" s="53">
        <f t="shared" si="33"/>
        <v>0</v>
      </c>
      <c r="J170" s="54">
        <f t="shared" si="34"/>
        <v>0</v>
      </c>
      <c r="K170" s="54">
        <f t="shared" si="35"/>
        <v>0</v>
      </c>
      <c r="L170" s="55">
        <f t="shared" si="36"/>
        <v>0</v>
      </c>
      <c r="M170" s="52">
        <f t="shared" si="37"/>
        <v>0</v>
      </c>
      <c r="N170" s="56" t="str">
        <f t="shared" si="38"/>
        <v/>
      </c>
      <c r="O170" s="57">
        <f t="shared" si="39"/>
        <v>0</v>
      </c>
      <c r="P170" s="83"/>
      <c r="Q170" s="82"/>
      <c r="R170" s="83"/>
      <c r="S170" s="83"/>
      <c r="T170" s="119" t="str">
        <f t="shared" si="40"/>
        <v/>
      </c>
      <c r="U170" s="119">
        <f t="shared" si="41"/>
        <v>0</v>
      </c>
      <c r="V170" s="119"/>
      <c r="W170" s="117">
        <f t="shared" si="42"/>
        <v>0</v>
      </c>
      <c r="X170" s="124" t="str">
        <f t="shared" si="43"/>
        <v/>
      </c>
      <c r="Y170" s="125">
        <f t="shared" si="44"/>
        <v>0</v>
      </c>
      <c r="Z170" s="118">
        <f t="shared" si="45"/>
        <v>0.3</v>
      </c>
    </row>
    <row r="171" spans="1:26" ht="20.100000000000001" customHeight="1">
      <c r="A171" s="63"/>
      <c r="B171" s="64"/>
      <c r="C171" s="65"/>
      <c r="D171" s="65"/>
      <c r="E171" s="80"/>
      <c r="F171" s="51">
        <f t="shared" si="32"/>
        <v>0</v>
      </c>
      <c r="G171" s="81"/>
      <c r="H171" s="196"/>
      <c r="I171" s="53">
        <f t="shared" si="33"/>
        <v>0</v>
      </c>
      <c r="J171" s="54">
        <f t="shared" si="34"/>
        <v>0</v>
      </c>
      <c r="K171" s="54">
        <f t="shared" si="35"/>
        <v>0</v>
      </c>
      <c r="L171" s="55">
        <f t="shared" si="36"/>
        <v>0</v>
      </c>
      <c r="M171" s="52">
        <f t="shared" si="37"/>
        <v>0</v>
      </c>
      <c r="N171" s="56" t="str">
        <f t="shared" si="38"/>
        <v/>
      </c>
      <c r="O171" s="57">
        <f t="shared" si="39"/>
        <v>0</v>
      </c>
      <c r="P171" s="83"/>
      <c r="Q171" s="82"/>
      <c r="R171" s="83"/>
      <c r="S171" s="83"/>
      <c r="T171" s="119" t="str">
        <f t="shared" si="40"/>
        <v/>
      </c>
      <c r="U171" s="119">
        <f t="shared" si="41"/>
        <v>0</v>
      </c>
      <c r="V171" s="119"/>
      <c r="W171" s="117">
        <f t="shared" si="42"/>
        <v>0</v>
      </c>
      <c r="X171" s="124" t="str">
        <f t="shared" si="43"/>
        <v/>
      </c>
      <c r="Y171" s="125">
        <f t="shared" si="44"/>
        <v>0</v>
      </c>
      <c r="Z171" s="118">
        <f t="shared" si="45"/>
        <v>0.3</v>
      </c>
    </row>
    <row r="172" spans="1:26" ht="20.100000000000001" customHeight="1">
      <c r="A172" s="63"/>
      <c r="B172" s="64"/>
      <c r="C172" s="65"/>
      <c r="D172" s="65"/>
      <c r="E172" s="80"/>
      <c r="F172" s="51">
        <f t="shared" si="32"/>
        <v>0</v>
      </c>
      <c r="G172" s="81"/>
      <c r="H172" s="196"/>
      <c r="I172" s="53">
        <f t="shared" si="33"/>
        <v>0</v>
      </c>
      <c r="J172" s="54">
        <f t="shared" si="34"/>
        <v>0</v>
      </c>
      <c r="K172" s="54">
        <f t="shared" si="35"/>
        <v>0</v>
      </c>
      <c r="L172" s="55">
        <f t="shared" si="36"/>
        <v>0</v>
      </c>
      <c r="M172" s="52">
        <f t="shared" si="37"/>
        <v>0</v>
      </c>
      <c r="N172" s="56" t="str">
        <f t="shared" si="38"/>
        <v/>
      </c>
      <c r="O172" s="57">
        <f t="shared" si="39"/>
        <v>0</v>
      </c>
      <c r="P172" s="83"/>
      <c r="Q172" s="82"/>
      <c r="R172" s="83"/>
      <c r="S172" s="83"/>
      <c r="T172" s="119" t="str">
        <f t="shared" si="40"/>
        <v/>
      </c>
      <c r="U172" s="119">
        <f t="shared" si="41"/>
        <v>0</v>
      </c>
      <c r="V172" s="119"/>
      <c r="W172" s="117">
        <f t="shared" si="42"/>
        <v>0</v>
      </c>
      <c r="X172" s="124" t="str">
        <f t="shared" si="43"/>
        <v/>
      </c>
      <c r="Y172" s="125">
        <f t="shared" si="44"/>
        <v>0</v>
      </c>
      <c r="Z172" s="118">
        <f t="shared" si="45"/>
        <v>0.3</v>
      </c>
    </row>
    <row r="173" spans="1:26" ht="20.100000000000001" customHeight="1">
      <c r="A173" s="63"/>
      <c r="B173" s="64"/>
      <c r="C173" s="65"/>
      <c r="D173" s="65"/>
      <c r="E173" s="80"/>
      <c r="F173" s="51">
        <f t="shared" si="32"/>
        <v>0</v>
      </c>
      <c r="G173" s="81"/>
      <c r="H173" s="196"/>
      <c r="I173" s="53">
        <f t="shared" si="33"/>
        <v>0</v>
      </c>
      <c r="J173" s="54">
        <f t="shared" si="34"/>
        <v>0</v>
      </c>
      <c r="K173" s="54">
        <f t="shared" si="35"/>
        <v>0</v>
      </c>
      <c r="L173" s="55">
        <f t="shared" si="36"/>
        <v>0</v>
      </c>
      <c r="M173" s="52">
        <f t="shared" si="37"/>
        <v>0</v>
      </c>
      <c r="N173" s="56" t="str">
        <f t="shared" si="38"/>
        <v/>
      </c>
      <c r="O173" s="57">
        <f t="shared" si="39"/>
        <v>0</v>
      </c>
      <c r="P173" s="83"/>
      <c r="Q173" s="82"/>
      <c r="R173" s="83"/>
      <c r="S173" s="83"/>
      <c r="T173" s="119" t="str">
        <f t="shared" si="40"/>
        <v/>
      </c>
      <c r="U173" s="119">
        <f t="shared" si="41"/>
        <v>0</v>
      </c>
      <c r="V173" s="119"/>
      <c r="W173" s="117">
        <f t="shared" si="42"/>
        <v>0</v>
      </c>
      <c r="X173" s="124" t="str">
        <f t="shared" si="43"/>
        <v/>
      </c>
      <c r="Y173" s="125">
        <f t="shared" si="44"/>
        <v>0</v>
      </c>
      <c r="Z173" s="118">
        <f t="shared" si="45"/>
        <v>0.3</v>
      </c>
    </row>
    <row r="174" spans="1:26" ht="20.100000000000001" customHeight="1">
      <c r="A174" s="63"/>
      <c r="B174" s="64"/>
      <c r="C174" s="65"/>
      <c r="D174" s="65"/>
      <c r="E174" s="80"/>
      <c r="F174" s="51">
        <f t="shared" si="32"/>
        <v>0</v>
      </c>
      <c r="G174" s="81"/>
      <c r="H174" s="196"/>
      <c r="I174" s="53">
        <f t="shared" si="33"/>
        <v>0</v>
      </c>
      <c r="J174" s="54">
        <f t="shared" si="34"/>
        <v>0</v>
      </c>
      <c r="K174" s="54">
        <f t="shared" si="35"/>
        <v>0</v>
      </c>
      <c r="L174" s="55">
        <f t="shared" si="36"/>
        <v>0</v>
      </c>
      <c r="M174" s="52">
        <f t="shared" si="37"/>
        <v>0</v>
      </c>
      <c r="N174" s="56" t="str">
        <f t="shared" si="38"/>
        <v/>
      </c>
      <c r="O174" s="57">
        <f t="shared" si="39"/>
        <v>0</v>
      </c>
      <c r="P174" s="83"/>
      <c r="Q174" s="82"/>
      <c r="R174" s="83"/>
      <c r="S174" s="83"/>
      <c r="T174" s="119" t="str">
        <f t="shared" si="40"/>
        <v/>
      </c>
      <c r="U174" s="119">
        <f t="shared" si="41"/>
        <v>0</v>
      </c>
      <c r="V174" s="119"/>
      <c r="W174" s="117">
        <f t="shared" si="42"/>
        <v>0</v>
      </c>
      <c r="X174" s="124" t="str">
        <f t="shared" si="43"/>
        <v/>
      </c>
      <c r="Y174" s="125">
        <f t="shared" si="44"/>
        <v>0</v>
      </c>
      <c r="Z174" s="118">
        <f t="shared" si="45"/>
        <v>0.3</v>
      </c>
    </row>
    <row r="175" spans="1:26" ht="20.100000000000001" customHeight="1">
      <c r="A175" s="63"/>
      <c r="B175" s="64"/>
      <c r="C175" s="65"/>
      <c r="D175" s="65"/>
      <c r="E175" s="80"/>
      <c r="F175" s="51">
        <f t="shared" si="32"/>
        <v>0</v>
      </c>
      <c r="G175" s="81"/>
      <c r="H175" s="196"/>
      <c r="I175" s="53">
        <f t="shared" si="33"/>
        <v>0</v>
      </c>
      <c r="J175" s="54">
        <f t="shared" si="34"/>
        <v>0</v>
      </c>
      <c r="K175" s="54">
        <f t="shared" si="35"/>
        <v>0</v>
      </c>
      <c r="L175" s="55">
        <f t="shared" si="36"/>
        <v>0</v>
      </c>
      <c r="M175" s="52">
        <f t="shared" si="37"/>
        <v>0</v>
      </c>
      <c r="N175" s="56" t="str">
        <f t="shared" si="38"/>
        <v/>
      </c>
      <c r="O175" s="57">
        <f t="shared" si="39"/>
        <v>0</v>
      </c>
      <c r="P175" s="83"/>
      <c r="Q175" s="82"/>
      <c r="R175" s="83"/>
      <c r="S175" s="83"/>
      <c r="T175" s="119" t="str">
        <f t="shared" si="40"/>
        <v/>
      </c>
      <c r="U175" s="119">
        <f t="shared" si="41"/>
        <v>0</v>
      </c>
      <c r="V175" s="119"/>
      <c r="W175" s="117">
        <f t="shared" si="42"/>
        <v>0</v>
      </c>
      <c r="X175" s="124" t="str">
        <f t="shared" si="43"/>
        <v/>
      </c>
      <c r="Y175" s="125">
        <f t="shared" si="44"/>
        <v>0</v>
      </c>
      <c r="Z175" s="118">
        <f t="shared" si="45"/>
        <v>0.3</v>
      </c>
    </row>
    <row r="176" spans="1:26" ht="20.100000000000001" customHeight="1">
      <c r="A176" s="63"/>
      <c r="B176" s="64"/>
      <c r="C176" s="65"/>
      <c r="D176" s="65"/>
      <c r="E176" s="80"/>
      <c r="F176" s="51">
        <f t="shared" si="32"/>
        <v>0</v>
      </c>
      <c r="G176" s="81"/>
      <c r="H176" s="196"/>
      <c r="I176" s="53">
        <f t="shared" si="33"/>
        <v>0</v>
      </c>
      <c r="J176" s="54">
        <f t="shared" si="34"/>
        <v>0</v>
      </c>
      <c r="K176" s="54">
        <f t="shared" si="35"/>
        <v>0</v>
      </c>
      <c r="L176" s="55">
        <f t="shared" si="36"/>
        <v>0</v>
      </c>
      <c r="M176" s="52">
        <f t="shared" si="37"/>
        <v>0</v>
      </c>
      <c r="N176" s="56" t="str">
        <f t="shared" si="38"/>
        <v/>
      </c>
      <c r="O176" s="57">
        <f t="shared" si="39"/>
        <v>0</v>
      </c>
      <c r="P176" s="83"/>
      <c r="Q176" s="82"/>
      <c r="R176" s="83"/>
      <c r="S176" s="83"/>
      <c r="T176" s="119" t="str">
        <f t="shared" si="40"/>
        <v/>
      </c>
      <c r="U176" s="119">
        <f t="shared" si="41"/>
        <v>0</v>
      </c>
      <c r="V176" s="119"/>
      <c r="W176" s="117">
        <f t="shared" si="42"/>
        <v>0</v>
      </c>
      <c r="X176" s="124" t="str">
        <f t="shared" si="43"/>
        <v/>
      </c>
      <c r="Y176" s="125">
        <f t="shared" si="44"/>
        <v>0</v>
      </c>
      <c r="Z176" s="118">
        <f t="shared" si="45"/>
        <v>0.3</v>
      </c>
    </row>
    <row r="177" spans="1:26" ht="20.100000000000001" customHeight="1">
      <c r="A177" s="63"/>
      <c r="B177" s="64"/>
      <c r="C177" s="65"/>
      <c r="D177" s="65"/>
      <c r="E177" s="80"/>
      <c r="F177" s="51">
        <f t="shared" si="32"/>
        <v>0</v>
      </c>
      <c r="G177" s="81"/>
      <c r="H177" s="196"/>
      <c r="I177" s="53">
        <f t="shared" si="33"/>
        <v>0</v>
      </c>
      <c r="J177" s="54">
        <f t="shared" si="34"/>
        <v>0</v>
      </c>
      <c r="K177" s="54">
        <f t="shared" si="35"/>
        <v>0</v>
      </c>
      <c r="L177" s="55">
        <f t="shared" si="36"/>
        <v>0</v>
      </c>
      <c r="M177" s="52">
        <f t="shared" si="37"/>
        <v>0</v>
      </c>
      <c r="N177" s="56" t="str">
        <f t="shared" si="38"/>
        <v/>
      </c>
      <c r="O177" s="57">
        <f t="shared" si="39"/>
        <v>0</v>
      </c>
      <c r="P177" s="83"/>
      <c r="Q177" s="82"/>
      <c r="R177" s="83"/>
      <c r="S177" s="83"/>
      <c r="T177" s="119" t="str">
        <f t="shared" si="40"/>
        <v/>
      </c>
      <c r="U177" s="119">
        <f t="shared" si="41"/>
        <v>0</v>
      </c>
      <c r="V177" s="119"/>
      <c r="W177" s="117">
        <f t="shared" si="42"/>
        <v>0</v>
      </c>
      <c r="X177" s="124" t="str">
        <f t="shared" si="43"/>
        <v/>
      </c>
      <c r="Y177" s="125">
        <f t="shared" si="44"/>
        <v>0</v>
      </c>
      <c r="Z177" s="118">
        <f t="shared" si="45"/>
        <v>0.3</v>
      </c>
    </row>
    <row r="178" spans="1:26" ht="20.100000000000001" customHeight="1">
      <c r="A178" s="63"/>
      <c r="B178" s="64"/>
      <c r="C178" s="65"/>
      <c r="D178" s="65"/>
      <c r="E178" s="80"/>
      <c r="F178" s="51">
        <f t="shared" si="32"/>
        <v>0</v>
      </c>
      <c r="G178" s="81"/>
      <c r="H178" s="196"/>
      <c r="I178" s="53">
        <f t="shared" si="33"/>
        <v>0</v>
      </c>
      <c r="J178" s="54">
        <f t="shared" si="34"/>
        <v>0</v>
      </c>
      <c r="K178" s="54">
        <f t="shared" si="35"/>
        <v>0</v>
      </c>
      <c r="L178" s="55">
        <f t="shared" si="36"/>
        <v>0</v>
      </c>
      <c r="M178" s="52">
        <f t="shared" si="37"/>
        <v>0</v>
      </c>
      <c r="N178" s="56" t="str">
        <f t="shared" si="38"/>
        <v/>
      </c>
      <c r="O178" s="57">
        <f t="shared" si="39"/>
        <v>0</v>
      </c>
      <c r="P178" s="83"/>
      <c r="Q178" s="82"/>
      <c r="R178" s="83"/>
      <c r="S178" s="83"/>
      <c r="T178" s="119" t="str">
        <f t="shared" si="40"/>
        <v/>
      </c>
      <c r="U178" s="119">
        <f t="shared" si="41"/>
        <v>0</v>
      </c>
      <c r="V178" s="119"/>
      <c r="W178" s="117">
        <f t="shared" si="42"/>
        <v>0</v>
      </c>
      <c r="X178" s="124" t="str">
        <f t="shared" si="43"/>
        <v/>
      </c>
      <c r="Y178" s="125">
        <f t="shared" si="44"/>
        <v>0</v>
      </c>
      <c r="Z178" s="118">
        <f t="shared" si="45"/>
        <v>0.3</v>
      </c>
    </row>
    <row r="179" spans="1:26" ht="20.100000000000001" customHeight="1">
      <c r="A179" s="63"/>
      <c r="B179" s="64"/>
      <c r="C179" s="65"/>
      <c r="D179" s="65"/>
      <c r="E179" s="80"/>
      <c r="F179" s="51">
        <f t="shared" si="32"/>
        <v>0</v>
      </c>
      <c r="G179" s="81"/>
      <c r="H179" s="196"/>
      <c r="I179" s="53">
        <f t="shared" si="33"/>
        <v>0</v>
      </c>
      <c r="J179" s="54">
        <f t="shared" si="34"/>
        <v>0</v>
      </c>
      <c r="K179" s="54">
        <f t="shared" si="35"/>
        <v>0</v>
      </c>
      <c r="L179" s="55">
        <f t="shared" si="36"/>
        <v>0</v>
      </c>
      <c r="M179" s="52">
        <f t="shared" si="37"/>
        <v>0</v>
      </c>
      <c r="N179" s="56" t="str">
        <f t="shared" si="38"/>
        <v/>
      </c>
      <c r="O179" s="57">
        <f t="shared" si="39"/>
        <v>0</v>
      </c>
      <c r="P179" s="83"/>
      <c r="Q179" s="82"/>
      <c r="R179" s="83"/>
      <c r="S179" s="83"/>
      <c r="T179" s="119" t="str">
        <f t="shared" si="40"/>
        <v/>
      </c>
      <c r="U179" s="119">
        <f t="shared" si="41"/>
        <v>0</v>
      </c>
      <c r="V179" s="119"/>
      <c r="W179" s="117">
        <f t="shared" si="42"/>
        <v>0</v>
      </c>
      <c r="X179" s="124" t="str">
        <f t="shared" si="43"/>
        <v/>
      </c>
      <c r="Y179" s="125">
        <f t="shared" si="44"/>
        <v>0</v>
      </c>
      <c r="Z179" s="118">
        <f t="shared" si="45"/>
        <v>0.3</v>
      </c>
    </row>
    <row r="180" spans="1:26" ht="20.100000000000001" customHeight="1">
      <c r="A180" s="63"/>
      <c r="B180" s="64"/>
      <c r="C180" s="65"/>
      <c r="D180" s="65"/>
      <c r="E180" s="80"/>
      <c r="F180" s="51">
        <f t="shared" si="32"/>
        <v>0</v>
      </c>
      <c r="G180" s="81"/>
      <c r="H180" s="196"/>
      <c r="I180" s="53">
        <f t="shared" si="33"/>
        <v>0</v>
      </c>
      <c r="J180" s="54">
        <f t="shared" si="34"/>
        <v>0</v>
      </c>
      <c r="K180" s="54">
        <f t="shared" si="35"/>
        <v>0</v>
      </c>
      <c r="L180" s="55">
        <f t="shared" si="36"/>
        <v>0</v>
      </c>
      <c r="M180" s="52">
        <f t="shared" si="37"/>
        <v>0</v>
      </c>
      <c r="N180" s="56" t="str">
        <f t="shared" si="38"/>
        <v/>
      </c>
      <c r="O180" s="57">
        <f t="shared" si="39"/>
        <v>0</v>
      </c>
      <c r="P180" s="83"/>
      <c r="Q180" s="82"/>
      <c r="R180" s="83"/>
      <c r="S180" s="83"/>
      <c r="T180" s="119" t="str">
        <f t="shared" si="40"/>
        <v/>
      </c>
      <c r="U180" s="119">
        <f t="shared" si="41"/>
        <v>0</v>
      </c>
      <c r="V180" s="119"/>
      <c r="W180" s="117">
        <f t="shared" si="42"/>
        <v>0</v>
      </c>
      <c r="X180" s="124" t="str">
        <f t="shared" si="43"/>
        <v/>
      </c>
      <c r="Y180" s="125">
        <f t="shared" si="44"/>
        <v>0</v>
      </c>
      <c r="Z180" s="118">
        <f t="shared" si="45"/>
        <v>0.3</v>
      </c>
    </row>
    <row r="181" spans="1:26" ht="20.100000000000001" customHeight="1">
      <c r="A181" s="63"/>
      <c r="B181" s="64"/>
      <c r="C181" s="65"/>
      <c r="D181" s="65"/>
      <c r="E181" s="80"/>
      <c r="F181" s="51">
        <f t="shared" si="32"/>
        <v>0</v>
      </c>
      <c r="G181" s="81"/>
      <c r="H181" s="196"/>
      <c r="I181" s="53">
        <f t="shared" si="33"/>
        <v>0</v>
      </c>
      <c r="J181" s="54">
        <f t="shared" si="34"/>
        <v>0</v>
      </c>
      <c r="K181" s="54">
        <f t="shared" si="35"/>
        <v>0</v>
      </c>
      <c r="L181" s="55">
        <f t="shared" si="36"/>
        <v>0</v>
      </c>
      <c r="M181" s="52">
        <f t="shared" si="37"/>
        <v>0</v>
      </c>
      <c r="N181" s="56" t="str">
        <f t="shared" si="38"/>
        <v/>
      </c>
      <c r="O181" s="57">
        <f t="shared" si="39"/>
        <v>0</v>
      </c>
      <c r="P181" s="83"/>
      <c r="Q181" s="82"/>
      <c r="R181" s="83"/>
      <c r="S181" s="83"/>
      <c r="T181" s="119" t="str">
        <f t="shared" si="40"/>
        <v/>
      </c>
      <c r="U181" s="119">
        <f t="shared" si="41"/>
        <v>0</v>
      </c>
      <c r="V181" s="119"/>
      <c r="W181" s="117">
        <f t="shared" si="42"/>
        <v>0</v>
      </c>
      <c r="X181" s="124" t="str">
        <f t="shared" si="43"/>
        <v/>
      </c>
      <c r="Y181" s="125">
        <f t="shared" si="44"/>
        <v>0</v>
      </c>
      <c r="Z181" s="118">
        <f t="shared" si="45"/>
        <v>0.3</v>
      </c>
    </row>
    <row r="182" spans="1:26" ht="20.100000000000001" customHeight="1">
      <c r="A182" s="63"/>
      <c r="B182" s="64"/>
      <c r="C182" s="65"/>
      <c r="D182" s="65"/>
      <c r="E182" s="80"/>
      <c r="F182" s="51">
        <f t="shared" si="32"/>
        <v>0</v>
      </c>
      <c r="G182" s="81"/>
      <c r="H182" s="196"/>
      <c r="I182" s="53">
        <f t="shared" si="33"/>
        <v>0</v>
      </c>
      <c r="J182" s="54">
        <f t="shared" si="34"/>
        <v>0</v>
      </c>
      <c r="K182" s="54">
        <f t="shared" si="35"/>
        <v>0</v>
      </c>
      <c r="L182" s="55">
        <f t="shared" si="36"/>
        <v>0</v>
      </c>
      <c r="M182" s="52">
        <f t="shared" si="37"/>
        <v>0</v>
      </c>
      <c r="N182" s="56" t="str">
        <f t="shared" si="38"/>
        <v/>
      </c>
      <c r="O182" s="57">
        <f t="shared" si="39"/>
        <v>0</v>
      </c>
      <c r="P182" s="83"/>
      <c r="Q182" s="82"/>
      <c r="R182" s="83"/>
      <c r="S182" s="83"/>
      <c r="T182" s="119" t="str">
        <f t="shared" si="40"/>
        <v/>
      </c>
      <c r="U182" s="119">
        <f t="shared" si="41"/>
        <v>0</v>
      </c>
      <c r="V182" s="119"/>
      <c r="W182" s="117">
        <f t="shared" si="42"/>
        <v>0</v>
      </c>
      <c r="X182" s="124" t="str">
        <f t="shared" si="43"/>
        <v/>
      </c>
      <c r="Y182" s="125">
        <f t="shared" si="44"/>
        <v>0</v>
      </c>
      <c r="Z182" s="118">
        <f t="shared" si="45"/>
        <v>0.3</v>
      </c>
    </row>
    <row r="183" spans="1:26" ht="20.100000000000001" customHeight="1">
      <c r="A183" s="63"/>
      <c r="B183" s="64"/>
      <c r="C183" s="65"/>
      <c r="D183" s="65"/>
      <c r="E183" s="80"/>
      <c r="F183" s="51">
        <f t="shared" si="32"/>
        <v>0</v>
      </c>
      <c r="G183" s="81"/>
      <c r="H183" s="196"/>
      <c r="I183" s="53">
        <f t="shared" si="33"/>
        <v>0</v>
      </c>
      <c r="J183" s="54">
        <f t="shared" si="34"/>
        <v>0</v>
      </c>
      <c r="K183" s="54">
        <f t="shared" si="35"/>
        <v>0</v>
      </c>
      <c r="L183" s="55">
        <f t="shared" si="36"/>
        <v>0</v>
      </c>
      <c r="M183" s="52">
        <f t="shared" si="37"/>
        <v>0</v>
      </c>
      <c r="N183" s="56" t="str">
        <f t="shared" si="38"/>
        <v/>
      </c>
      <c r="O183" s="57">
        <f t="shared" si="39"/>
        <v>0</v>
      </c>
      <c r="P183" s="83"/>
      <c r="Q183" s="82"/>
      <c r="R183" s="83"/>
      <c r="S183" s="83"/>
      <c r="T183" s="119" t="str">
        <f t="shared" si="40"/>
        <v/>
      </c>
      <c r="U183" s="119">
        <f t="shared" si="41"/>
        <v>0</v>
      </c>
      <c r="V183" s="119"/>
      <c r="W183" s="117">
        <f t="shared" si="42"/>
        <v>0</v>
      </c>
      <c r="X183" s="124" t="str">
        <f t="shared" si="43"/>
        <v/>
      </c>
      <c r="Y183" s="125">
        <f t="shared" si="44"/>
        <v>0</v>
      </c>
      <c r="Z183" s="118">
        <f t="shared" si="45"/>
        <v>0.3</v>
      </c>
    </row>
    <row r="184" spans="1:26" ht="20.100000000000001" customHeight="1">
      <c r="A184" s="63"/>
      <c r="B184" s="64"/>
      <c r="C184" s="65"/>
      <c r="D184" s="65"/>
      <c r="E184" s="80"/>
      <c r="F184" s="51">
        <f t="shared" si="32"/>
        <v>0</v>
      </c>
      <c r="G184" s="81"/>
      <c r="H184" s="196"/>
      <c r="I184" s="53">
        <f t="shared" si="33"/>
        <v>0</v>
      </c>
      <c r="J184" s="54">
        <f t="shared" si="34"/>
        <v>0</v>
      </c>
      <c r="K184" s="54">
        <f t="shared" si="35"/>
        <v>0</v>
      </c>
      <c r="L184" s="55">
        <f t="shared" si="36"/>
        <v>0</v>
      </c>
      <c r="M184" s="52">
        <f t="shared" si="37"/>
        <v>0</v>
      </c>
      <c r="N184" s="56" t="str">
        <f t="shared" si="38"/>
        <v/>
      </c>
      <c r="O184" s="57">
        <f t="shared" si="39"/>
        <v>0</v>
      </c>
      <c r="P184" s="83"/>
      <c r="Q184" s="82"/>
      <c r="R184" s="83"/>
      <c r="S184" s="83"/>
      <c r="T184" s="119" t="str">
        <f t="shared" si="40"/>
        <v/>
      </c>
      <c r="U184" s="119">
        <f t="shared" si="41"/>
        <v>0</v>
      </c>
      <c r="V184" s="119"/>
      <c r="W184" s="117">
        <f t="shared" si="42"/>
        <v>0</v>
      </c>
      <c r="X184" s="124" t="str">
        <f t="shared" si="43"/>
        <v/>
      </c>
      <c r="Y184" s="125">
        <f t="shared" si="44"/>
        <v>0</v>
      </c>
      <c r="Z184" s="118">
        <f t="shared" si="45"/>
        <v>0.3</v>
      </c>
    </row>
    <row r="185" spans="1:26" ht="20.100000000000001" customHeight="1">
      <c r="A185" s="63"/>
      <c r="B185" s="64"/>
      <c r="C185" s="65"/>
      <c r="D185" s="65"/>
      <c r="E185" s="80"/>
      <c r="F185" s="51">
        <f t="shared" si="32"/>
        <v>0</v>
      </c>
      <c r="G185" s="81"/>
      <c r="H185" s="196"/>
      <c r="I185" s="53">
        <f t="shared" si="33"/>
        <v>0</v>
      </c>
      <c r="J185" s="54">
        <f t="shared" si="34"/>
        <v>0</v>
      </c>
      <c r="K185" s="54">
        <f t="shared" si="35"/>
        <v>0</v>
      </c>
      <c r="L185" s="55">
        <f t="shared" si="36"/>
        <v>0</v>
      </c>
      <c r="M185" s="52">
        <f t="shared" si="37"/>
        <v>0</v>
      </c>
      <c r="N185" s="56" t="str">
        <f t="shared" si="38"/>
        <v/>
      </c>
      <c r="O185" s="57">
        <f t="shared" si="39"/>
        <v>0</v>
      </c>
      <c r="P185" s="83"/>
      <c r="Q185" s="82"/>
      <c r="R185" s="83"/>
      <c r="S185" s="83"/>
      <c r="T185" s="119" t="str">
        <f t="shared" si="40"/>
        <v/>
      </c>
      <c r="U185" s="119">
        <f t="shared" si="41"/>
        <v>0</v>
      </c>
      <c r="V185" s="119"/>
      <c r="W185" s="117">
        <f t="shared" si="42"/>
        <v>0</v>
      </c>
      <c r="X185" s="124" t="str">
        <f t="shared" si="43"/>
        <v/>
      </c>
      <c r="Y185" s="125">
        <f t="shared" si="44"/>
        <v>0</v>
      </c>
      <c r="Z185" s="118">
        <f t="shared" si="45"/>
        <v>0.3</v>
      </c>
    </row>
    <row r="186" spans="1:26" ht="20.100000000000001" customHeight="1">
      <c r="A186" s="63"/>
      <c r="B186" s="64"/>
      <c r="C186" s="65"/>
      <c r="D186" s="65"/>
      <c r="E186" s="80"/>
      <c r="F186" s="51">
        <f t="shared" si="32"/>
        <v>0</v>
      </c>
      <c r="G186" s="81"/>
      <c r="H186" s="196"/>
      <c r="I186" s="53">
        <f t="shared" si="33"/>
        <v>0</v>
      </c>
      <c r="J186" s="54">
        <f t="shared" si="34"/>
        <v>0</v>
      </c>
      <c r="K186" s="54">
        <f t="shared" si="35"/>
        <v>0</v>
      </c>
      <c r="L186" s="55">
        <f t="shared" si="36"/>
        <v>0</v>
      </c>
      <c r="M186" s="52">
        <f t="shared" si="37"/>
        <v>0</v>
      </c>
      <c r="N186" s="56" t="str">
        <f t="shared" si="38"/>
        <v/>
      </c>
      <c r="O186" s="57">
        <f t="shared" si="39"/>
        <v>0</v>
      </c>
      <c r="P186" s="83"/>
      <c r="Q186" s="82"/>
      <c r="R186" s="83"/>
      <c r="S186" s="83"/>
      <c r="T186" s="119" t="str">
        <f t="shared" si="40"/>
        <v/>
      </c>
      <c r="U186" s="119">
        <f t="shared" si="41"/>
        <v>0</v>
      </c>
      <c r="V186" s="119"/>
      <c r="W186" s="117">
        <f t="shared" si="42"/>
        <v>0</v>
      </c>
      <c r="X186" s="124" t="str">
        <f t="shared" si="43"/>
        <v/>
      </c>
      <c r="Y186" s="125">
        <f t="shared" si="44"/>
        <v>0</v>
      </c>
      <c r="Z186" s="118">
        <f t="shared" si="45"/>
        <v>0.3</v>
      </c>
    </row>
    <row r="187" spans="1:26" ht="20.100000000000001" customHeight="1">
      <c r="A187" s="63"/>
      <c r="B187" s="64"/>
      <c r="C187" s="65"/>
      <c r="D187" s="65"/>
      <c r="E187" s="80"/>
      <c r="F187" s="51">
        <f t="shared" si="32"/>
        <v>0</v>
      </c>
      <c r="G187" s="81"/>
      <c r="H187" s="196"/>
      <c r="I187" s="53">
        <f t="shared" si="33"/>
        <v>0</v>
      </c>
      <c r="J187" s="54">
        <f t="shared" si="34"/>
        <v>0</v>
      </c>
      <c r="K187" s="54">
        <f t="shared" si="35"/>
        <v>0</v>
      </c>
      <c r="L187" s="55">
        <f t="shared" si="36"/>
        <v>0</v>
      </c>
      <c r="M187" s="52">
        <f t="shared" si="37"/>
        <v>0</v>
      </c>
      <c r="N187" s="56" t="str">
        <f t="shared" si="38"/>
        <v/>
      </c>
      <c r="O187" s="57">
        <f t="shared" si="39"/>
        <v>0</v>
      </c>
      <c r="P187" s="83"/>
      <c r="Q187" s="82"/>
      <c r="R187" s="83"/>
      <c r="S187" s="83"/>
      <c r="T187" s="119" t="str">
        <f t="shared" si="40"/>
        <v/>
      </c>
      <c r="U187" s="119">
        <f t="shared" si="41"/>
        <v>0</v>
      </c>
      <c r="V187" s="119"/>
      <c r="W187" s="117">
        <f t="shared" si="42"/>
        <v>0</v>
      </c>
      <c r="X187" s="124" t="str">
        <f t="shared" si="43"/>
        <v/>
      </c>
      <c r="Y187" s="125">
        <f t="shared" si="44"/>
        <v>0</v>
      </c>
      <c r="Z187" s="118">
        <f t="shared" si="45"/>
        <v>0.3</v>
      </c>
    </row>
    <row r="188" spans="1:26" ht="20.100000000000001" customHeight="1">
      <c r="A188" s="63"/>
      <c r="B188" s="64"/>
      <c r="C188" s="65"/>
      <c r="D188" s="65"/>
      <c r="E188" s="80"/>
      <c r="F188" s="51">
        <f t="shared" si="32"/>
        <v>0</v>
      </c>
      <c r="G188" s="81"/>
      <c r="H188" s="196"/>
      <c r="I188" s="53">
        <f t="shared" si="33"/>
        <v>0</v>
      </c>
      <c r="J188" s="54">
        <f t="shared" si="34"/>
        <v>0</v>
      </c>
      <c r="K188" s="54">
        <f t="shared" si="35"/>
        <v>0</v>
      </c>
      <c r="L188" s="55">
        <f t="shared" si="36"/>
        <v>0</v>
      </c>
      <c r="M188" s="52">
        <f t="shared" si="37"/>
        <v>0</v>
      </c>
      <c r="N188" s="56" t="str">
        <f t="shared" si="38"/>
        <v/>
      </c>
      <c r="O188" s="57">
        <f t="shared" si="39"/>
        <v>0</v>
      </c>
      <c r="P188" s="83"/>
      <c r="Q188" s="82"/>
      <c r="R188" s="83"/>
      <c r="S188" s="83"/>
      <c r="T188" s="119" t="str">
        <f t="shared" si="40"/>
        <v/>
      </c>
      <c r="U188" s="119">
        <f t="shared" si="41"/>
        <v>0</v>
      </c>
      <c r="V188" s="119"/>
      <c r="W188" s="117">
        <f t="shared" si="42"/>
        <v>0</v>
      </c>
      <c r="X188" s="124" t="str">
        <f t="shared" si="43"/>
        <v/>
      </c>
      <c r="Y188" s="125">
        <f t="shared" si="44"/>
        <v>0</v>
      </c>
      <c r="Z188" s="118">
        <f t="shared" si="45"/>
        <v>0.3</v>
      </c>
    </row>
    <row r="189" spans="1:26" ht="20.100000000000001" customHeight="1">
      <c r="A189" s="63"/>
      <c r="B189" s="64"/>
      <c r="C189" s="65"/>
      <c r="D189" s="65"/>
      <c r="E189" s="80"/>
      <c r="F189" s="51">
        <f t="shared" si="32"/>
        <v>0</v>
      </c>
      <c r="G189" s="81"/>
      <c r="H189" s="196"/>
      <c r="I189" s="53">
        <f t="shared" si="33"/>
        <v>0</v>
      </c>
      <c r="J189" s="54">
        <f t="shared" si="34"/>
        <v>0</v>
      </c>
      <c r="K189" s="54">
        <f t="shared" si="35"/>
        <v>0</v>
      </c>
      <c r="L189" s="55">
        <f t="shared" si="36"/>
        <v>0</v>
      </c>
      <c r="M189" s="52">
        <f t="shared" si="37"/>
        <v>0</v>
      </c>
      <c r="N189" s="56" t="str">
        <f t="shared" si="38"/>
        <v/>
      </c>
      <c r="O189" s="57">
        <f t="shared" si="39"/>
        <v>0</v>
      </c>
      <c r="P189" s="83"/>
      <c r="Q189" s="82"/>
      <c r="R189" s="83"/>
      <c r="S189" s="83"/>
      <c r="T189" s="119" t="str">
        <f t="shared" si="40"/>
        <v/>
      </c>
      <c r="U189" s="119">
        <f t="shared" si="41"/>
        <v>0</v>
      </c>
      <c r="V189" s="119"/>
      <c r="W189" s="117">
        <f t="shared" si="42"/>
        <v>0</v>
      </c>
      <c r="X189" s="124" t="str">
        <f t="shared" si="43"/>
        <v/>
      </c>
      <c r="Y189" s="125">
        <f t="shared" si="44"/>
        <v>0</v>
      </c>
      <c r="Z189" s="118">
        <f t="shared" si="45"/>
        <v>0.3</v>
      </c>
    </row>
    <row r="190" spans="1:26" ht="20.100000000000001" customHeight="1">
      <c r="A190" s="63"/>
      <c r="B190" s="64"/>
      <c r="C190" s="65"/>
      <c r="D190" s="65"/>
      <c r="E190" s="80"/>
      <c r="F190" s="51">
        <f t="shared" si="32"/>
        <v>0</v>
      </c>
      <c r="G190" s="81"/>
      <c r="H190" s="196"/>
      <c r="I190" s="53">
        <f t="shared" si="33"/>
        <v>0</v>
      </c>
      <c r="J190" s="54">
        <f t="shared" si="34"/>
        <v>0</v>
      </c>
      <c r="K190" s="54">
        <f t="shared" si="35"/>
        <v>0</v>
      </c>
      <c r="L190" s="55">
        <f t="shared" si="36"/>
        <v>0</v>
      </c>
      <c r="M190" s="52">
        <f t="shared" si="37"/>
        <v>0</v>
      </c>
      <c r="N190" s="56" t="str">
        <f t="shared" si="38"/>
        <v/>
      </c>
      <c r="O190" s="57">
        <f t="shared" si="39"/>
        <v>0</v>
      </c>
      <c r="P190" s="83"/>
      <c r="Q190" s="82"/>
      <c r="R190" s="83"/>
      <c r="S190" s="83"/>
      <c r="T190" s="119" t="str">
        <f t="shared" si="40"/>
        <v/>
      </c>
      <c r="U190" s="119">
        <f t="shared" si="41"/>
        <v>0</v>
      </c>
      <c r="V190" s="119"/>
      <c r="W190" s="117">
        <f t="shared" si="42"/>
        <v>0</v>
      </c>
      <c r="X190" s="124" t="str">
        <f t="shared" si="43"/>
        <v/>
      </c>
      <c r="Y190" s="125">
        <f t="shared" si="44"/>
        <v>0</v>
      </c>
      <c r="Z190" s="118">
        <f t="shared" si="45"/>
        <v>0.3</v>
      </c>
    </row>
    <row r="191" spans="1:26" ht="20.100000000000001" customHeight="1">
      <c r="A191" s="63"/>
      <c r="B191" s="64"/>
      <c r="C191" s="65"/>
      <c r="D191" s="65"/>
      <c r="E191" s="80"/>
      <c r="F191" s="51">
        <f t="shared" si="32"/>
        <v>0</v>
      </c>
      <c r="G191" s="81"/>
      <c r="H191" s="196"/>
      <c r="I191" s="53">
        <f t="shared" si="33"/>
        <v>0</v>
      </c>
      <c r="J191" s="54">
        <f t="shared" si="34"/>
        <v>0</v>
      </c>
      <c r="K191" s="54">
        <f t="shared" si="35"/>
        <v>0</v>
      </c>
      <c r="L191" s="55">
        <f t="shared" si="36"/>
        <v>0</v>
      </c>
      <c r="M191" s="52">
        <f t="shared" si="37"/>
        <v>0</v>
      </c>
      <c r="N191" s="56" t="str">
        <f>IF(G191="vacant","",IF(OR(P191="erap",P191="other",P191="srap"),"",IF(M191&gt;Z191,"X","")))</f>
        <v/>
      </c>
      <c r="O191" s="57">
        <f t="shared" si="39"/>
        <v>0</v>
      </c>
      <c r="P191" s="83"/>
      <c r="Q191" s="82"/>
      <c r="R191" s="83"/>
      <c r="S191" s="83"/>
      <c r="T191" s="119" t="str">
        <f t="shared" si="40"/>
        <v/>
      </c>
      <c r="U191" s="119">
        <f t="shared" si="41"/>
        <v>0</v>
      </c>
      <c r="V191" s="119"/>
      <c r="W191" s="117">
        <f t="shared" si="42"/>
        <v>0</v>
      </c>
      <c r="X191" s="124" t="str">
        <f t="shared" si="43"/>
        <v/>
      </c>
      <c r="Y191" s="125">
        <f t="shared" si="44"/>
        <v>0</v>
      </c>
      <c r="Z191" s="118">
        <f t="shared" si="45"/>
        <v>0.3</v>
      </c>
    </row>
    <row r="192" spans="1:26" ht="20.100000000000001" customHeight="1">
      <c r="A192" s="63"/>
      <c r="B192" s="64"/>
      <c r="C192" s="65"/>
      <c r="D192" s="65"/>
      <c r="E192" s="80"/>
      <c r="F192" s="51">
        <f t="shared" si="32"/>
        <v>0</v>
      </c>
      <c r="G192" s="81"/>
      <c r="H192" s="196"/>
      <c r="I192" s="53">
        <f t="shared" si="33"/>
        <v>0</v>
      </c>
      <c r="J192" s="54">
        <f t="shared" si="34"/>
        <v>0</v>
      </c>
      <c r="K192" s="54">
        <f t="shared" si="35"/>
        <v>0</v>
      </c>
      <c r="L192" s="55">
        <f t="shared" si="36"/>
        <v>0</v>
      </c>
      <c r="M192" s="52">
        <f t="shared" si="37"/>
        <v>0</v>
      </c>
      <c r="N192" s="56" t="str">
        <f t="shared" si="38"/>
        <v/>
      </c>
      <c r="O192" s="57">
        <f t="shared" si="39"/>
        <v>0</v>
      </c>
      <c r="P192" s="83"/>
      <c r="Q192" s="82"/>
      <c r="R192" s="83"/>
      <c r="S192" s="83"/>
      <c r="T192" s="119" t="str">
        <f t="shared" si="40"/>
        <v/>
      </c>
      <c r="U192" s="119">
        <f t="shared" si="41"/>
        <v>0</v>
      </c>
      <c r="V192" s="119"/>
      <c r="W192" s="117">
        <f t="shared" si="42"/>
        <v>0</v>
      </c>
      <c r="X192" s="124" t="str">
        <f t="shared" si="43"/>
        <v/>
      </c>
      <c r="Y192" s="125">
        <f t="shared" si="44"/>
        <v>0</v>
      </c>
      <c r="Z192" s="118">
        <f t="shared" si="45"/>
        <v>0.3</v>
      </c>
    </row>
    <row r="193" spans="1:26" ht="20.100000000000001" customHeight="1">
      <c r="A193" s="63"/>
      <c r="B193" s="64"/>
      <c r="C193" s="65"/>
      <c r="D193" s="65"/>
      <c r="E193" s="80"/>
      <c r="F193" s="51">
        <f t="shared" si="32"/>
        <v>0</v>
      </c>
      <c r="G193" s="81"/>
      <c r="H193" s="196"/>
      <c r="I193" s="53">
        <f t="shared" si="33"/>
        <v>0</v>
      </c>
      <c r="J193" s="54">
        <f t="shared" si="34"/>
        <v>0</v>
      </c>
      <c r="K193" s="54">
        <f t="shared" si="35"/>
        <v>0</v>
      </c>
      <c r="L193" s="55">
        <f t="shared" si="36"/>
        <v>0</v>
      </c>
      <c r="M193" s="52">
        <f t="shared" si="37"/>
        <v>0</v>
      </c>
      <c r="N193" s="56" t="str">
        <f t="shared" si="38"/>
        <v/>
      </c>
      <c r="O193" s="57">
        <f t="shared" si="39"/>
        <v>0</v>
      </c>
      <c r="P193" s="83"/>
      <c r="Q193" s="82"/>
      <c r="R193" s="83"/>
      <c r="S193" s="83"/>
      <c r="T193" s="119" t="str">
        <f t="shared" si="40"/>
        <v/>
      </c>
      <c r="U193" s="119">
        <f t="shared" si="41"/>
        <v>0</v>
      </c>
      <c r="V193" s="119"/>
      <c r="W193" s="117">
        <f t="shared" si="42"/>
        <v>0</v>
      </c>
      <c r="X193" s="124" t="str">
        <f t="shared" si="43"/>
        <v/>
      </c>
      <c r="Y193" s="125">
        <f t="shared" si="44"/>
        <v>0</v>
      </c>
      <c r="Z193" s="118">
        <f t="shared" si="45"/>
        <v>0.3</v>
      </c>
    </row>
    <row r="194" spans="1:26" ht="20.100000000000001" customHeight="1">
      <c r="A194" s="63"/>
      <c r="B194" s="64"/>
      <c r="C194" s="65"/>
      <c r="D194" s="65"/>
      <c r="E194" s="80"/>
      <c r="F194" s="51">
        <f t="shared" si="32"/>
        <v>0</v>
      </c>
      <c r="G194" s="81"/>
      <c r="H194" s="196"/>
      <c r="I194" s="53">
        <f t="shared" si="33"/>
        <v>0</v>
      </c>
      <c r="J194" s="54">
        <f t="shared" si="34"/>
        <v>0</v>
      </c>
      <c r="K194" s="54">
        <f t="shared" si="35"/>
        <v>0</v>
      </c>
      <c r="L194" s="55">
        <f t="shared" si="36"/>
        <v>0</v>
      </c>
      <c r="M194" s="52">
        <f t="shared" si="37"/>
        <v>0</v>
      </c>
      <c r="N194" s="56" t="str">
        <f t="shared" si="38"/>
        <v/>
      </c>
      <c r="O194" s="57">
        <f t="shared" si="39"/>
        <v>0</v>
      </c>
      <c r="P194" s="83"/>
      <c r="Q194" s="82"/>
      <c r="R194" s="83"/>
      <c r="S194" s="83"/>
      <c r="T194" s="119" t="str">
        <f t="shared" si="40"/>
        <v/>
      </c>
      <c r="U194" s="119">
        <f t="shared" si="41"/>
        <v>0</v>
      </c>
      <c r="V194" s="119"/>
      <c r="W194" s="117">
        <f t="shared" si="42"/>
        <v>0</v>
      </c>
      <c r="X194" s="124" t="str">
        <f t="shared" si="43"/>
        <v/>
      </c>
      <c r="Y194" s="125">
        <f t="shared" si="44"/>
        <v>0</v>
      </c>
      <c r="Z194" s="118">
        <f t="shared" si="45"/>
        <v>0.3</v>
      </c>
    </row>
    <row r="195" spans="1:26" ht="20.100000000000001" customHeight="1">
      <c r="A195" s="63"/>
      <c r="B195" s="64"/>
      <c r="C195" s="65"/>
      <c r="D195" s="65"/>
      <c r="E195" s="80"/>
      <c r="F195" s="51">
        <f t="shared" si="32"/>
        <v>0</v>
      </c>
      <c r="G195" s="81"/>
      <c r="H195" s="196"/>
      <c r="I195" s="53">
        <f t="shared" si="33"/>
        <v>0</v>
      </c>
      <c r="J195" s="54">
        <f t="shared" si="34"/>
        <v>0</v>
      </c>
      <c r="K195" s="54">
        <f t="shared" si="35"/>
        <v>0</v>
      </c>
      <c r="L195" s="55">
        <f t="shared" si="36"/>
        <v>0</v>
      </c>
      <c r="M195" s="52">
        <f t="shared" si="37"/>
        <v>0</v>
      </c>
      <c r="N195" s="56" t="str">
        <f t="shared" si="38"/>
        <v/>
      </c>
      <c r="O195" s="57">
        <f t="shared" si="39"/>
        <v>0</v>
      </c>
      <c r="P195" s="83"/>
      <c r="Q195" s="82"/>
      <c r="R195" s="83"/>
      <c r="S195" s="83"/>
      <c r="T195" s="119" t="str">
        <f t="shared" si="40"/>
        <v/>
      </c>
      <c r="U195" s="119">
        <f t="shared" si="41"/>
        <v>0</v>
      </c>
      <c r="V195" s="119"/>
      <c r="W195" s="117">
        <f t="shared" si="42"/>
        <v>0</v>
      </c>
      <c r="X195" s="124" t="str">
        <f t="shared" si="43"/>
        <v/>
      </c>
      <c r="Y195" s="125">
        <f t="shared" si="44"/>
        <v>0</v>
      </c>
      <c r="Z195" s="118">
        <f t="shared" si="45"/>
        <v>0.3</v>
      </c>
    </row>
    <row r="196" spans="1:26" ht="20.100000000000001" customHeight="1">
      <c r="A196" s="63"/>
      <c r="B196" s="64"/>
      <c r="C196" s="65"/>
      <c r="D196" s="65"/>
      <c r="E196" s="80"/>
      <c r="F196" s="51">
        <f t="shared" si="32"/>
        <v>0</v>
      </c>
      <c r="G196" s="81"/>
      <c r="H196" s="196"/>
      <c r="I196" s="53">
        <f t="shared" si="33"/>
        <v>0</v>
      </c>
      <c r="J196" s="54">
        <f t="shared" si="34"/>
        <v>0</v>
      </c>
      <c r="K196" s="54">
        <f t="shared" si="35"/>
        <v>0</v>
      </c>
      <c r="L196" s="55">
        <f t="shared" si="36"/>
        <v>0</v>
      </c>
      <c r="M196" s="52">
        <f t="shared" si="37"/>
        <v>0</v>
      </c>
      <c r="N196" s="56" t="str">
        <f t="shared" si="38"/>
        <v/>
      </c>
      <c r="O196" s="57">
        <f t="shared" si="39"/>
        <v>0</v>
      </c>
      <c r="P196" s="83"/>
      <c r="Q196" s="82"/>
      <c r="R196" s="83"/>
      <c r="S196" s="83"/>
      <c r="T196" s="119" t="str">
        <f t="shared" si="40"/>
        <v/>
      </c>
      <c r="U196" s="119">
        <f t="shared" si="41"/>
        <v>0</v>
      </c>
      <c r="V196" s="119"/>
      <c r="W196" s="117">
        <f t="shared" si="42"/>
        <v>0</v>
      </c>
      <c r="X196" s="124" t="str">
        <f t="shared" si="43"/>
        <v/>
      </c>
      <c r="Y196" s="125">
        <f t="shared" si="44"/>
        <v>0</v>
      </c>
      <c r="Z196" s="118">
        <f t="shared" si="45"/>
        <v>0.3</v>
      </c>
    </row>
    <row r="197" spans="1:26" ht="20.100000000000001" customHeight="1">
      <c r="A197" s="63"/>
      <c r="B197" s="64"/>
      <c r="C197" s="65"/>
      <c r="D197" s="65"/>
      <c r="E197" s="80"/>
      <c r="F197" s="51">
        <f t="shared" si="32"/>
        <v>0</v>
      </c>
      <c r="G197" s="81"/>
      <c r="H197" s="196"/>
      <c r="I197" s="53">
        <f t="shared" si="33"/>
        <v>0</v>
      </c>
      <c r="J197" s="54">
        <f t="shared" si="34"/>
        <v>0</v>
      </c>
      <c r="K197" s="54">
        <f t="shared" si="35"/>
        <v>0</v>
      </c>
      <c r="L197" s="55">
        <f t="shared" si="36"/>
        <v>0</v>
      </c>
      <c r="M197" s="52">
        <f t="shared" si="37"/>
        <v>0</v>
      </c>
      <c r="N197" s="56" t="str">
        <f t="shared" si="38"/>
        <v/>
      </c>
      <c r="O197" s="57">
        <f t="shared" si="39"/>
        <v>0</v>
      </c>
      <c r="P197" s="83"/>
      <c r="Q197" s="82"/>
      <c r="R197" s="83"/>
      <c r="S197" s="83"/>
      <c r="T197" s="119" t="str">
        <f t="shared" si="40"/>
        <v/>
      </c>
      <c r="U197" s="119">
        <f t="shared" si="41"/>
        <v>0</v>
      </c>
      <c r="V197" s="119"/>
      <c r="W197" s="117">
        <f t="shared" si="42"/>
        <v>0</v>
      </c>
      <c r="X197" s="124" t="str">
        <f t="shared" si="43"/>
        <v/>
      </c>
      <c r="Y197" s="125">
        <f t="shared" si="44"/>
        <v>0</v>
      </c>
      <c r="Z197" s="118">
        <f t="shared" si="45"/>
        <v>0.3</v>
      </c>
    </row>
    <row r="198" spans="1:26" ht="20.100000000000001" customHeight="1">
      <c r="A198" s="63"/>
      <c r="B198" s="64"/>
      <c r="C198" s="65"/>
      <c r="D198" s="65"/>
      <c r="E198" s="80"/>
      <c r="F198" s="51">
        <f t="shared" si="32"/>
        <v>0</v>
      </c>
      <c r="G198" s="81"/>
      <c r="H198" s="196"/>
      <c r="I198" s="53">
        <f t="shared" si="33"/>
        <v>0</v>
      </c>
      <c r="J198" s="54">
        <f t="shared" si="34"/>
        <v>0</v>
      </c>
      <c r="K198" s="54">
        <f t="shared" si="35"/>
        <v>0</v>
      </c>
      <c r="L198" s="55">
        <f t="shared" si="36"/>
        <v>0</v>
      </c>
      <c r="M198" s="52">
        <f t="shared" si="37"/>
        <v>0</v>
      </c>
      <c r="N198" s="56" t="str">
        <f t="shared" si="38"/>
        <v/>
      </c>
      <c r="O198" s="57">
        <f t="shared" si="39"/>
        <v>0</v>
      </c>
      <c r="P198" s="83"/>
      <c r="Q198" s="82"/>
      <c r="R198" s="83"/>
      <c r="S198" s="83"/>
      <c r="T198" s="119" t="str">
        <f t="shared" si="40"/>
        <v/>
      </c>
      <c r="U198" s="119">
        <f t="shared" si="41"/>
        <v>0</v>
      </c>
      <c r="V198" s="119"/>
      <c r="W198" s="117">
        <f t="shared" si="42"/>
        <v>0</v>
      </c>
      <c r="X198" s="124" t="str">
        <f t="shared" si="43"/>
        <v/>
      </c>
      <c r="Y198" s="125">
        <f t="shared" si="44"/>
        <v>0</v>
      </c>
      <c r="Z198" s="118">
        <f t="shared" si="45"/>
        <v>0.3</v>
      </c>
    </row>
    <row r="199" spans="1:26" ht="20.100000000000001" customHeight="1">
      <c r="A199" s="63"/>
      <c r="B199" s="64"/>
      <c r="C199" s="65"/>
      <c r="D199" s="65"/>
      <c r="E199" s="80"/>
      <c r="F199" s="51">
        <f t="shared" si="32"/>
        <v>0</v>
      </c>
      <c r="G199" s="81"/>
      <c r="H199" s="196"/>
      <c r="I199" s="53">
        <f t="shared" si="33"/>
        <v>0</v>
      </c>
      <c r="J199" s="54">
        <f t="shared" si="34"/>
        <v>0</v>
      </c>
      <c r="K199" s="54">
        <f t="shared" si="35"/>
        <v>0</v>
      </c>
      <c r="L199" s="55">
        <f t="shared" si="36"/>
        <v>0</v>
      </c>
      <c r="M199" s="52">
        <f t="shared" si="37"/>
        <v>0</v>
      </c>
      <c r="N199" s="56" t="str">
        <f t="shared" si="38"/>
        <v/>
      </c>
      <c r="O199" s="57">
        <f t="shared" si="39"/>
        <v>0</v>
      </c>
      <c r="P199" s="83"/>
      <c r="Q199" s="82"/>
      <c r="R199" s="83"/>
      <c r="S199" s="83"/>
      <c r="T199" s="119" t="str">
        <f t="shared" si="40"/>
        <v/>
      </c>
      <c r="U199" s="119">
        <f t="shared" si="41"/>
        <v>0</v>
      </c>
      <c r="V199" s="119"/>
      <c r="W199" s="117">
        <f t="shared" si="42"/>
        <v>0</v>
      </c>
      <c r="X199" s="124" t="str">
        <f t="shared" si="43"/>
        <v/>
      </c>
      <c r="Y199" s="125">
        <f t="shared" si="44"/>
        <v>0</v>
      </c>
      <c r="Z199" s="118">
        <f t="shared" si="45"/>
        <v>0.3</v>
      </c>
    </row>
    <row r="200" spans="1:26" ht="20.100000000000001" customHeight="1">
      <c r="A200" s="63"/>
      <c r="B200" s="64"/>
      <c r="C200" s="65"/>
      <c r="D200" s="65"/>
      <c r="E200" s="80"/>
      <c r="F200" s="51">
        <f t="shared" si="32"/>
        <v>0</v>
      </c>
      <c r="G200" s="81"/>
      <c r="H200" s="196"/>
      <c r="I200" s="53">
        <f t="shared" si="33"/>
        <v>0</v>
      </c>
      <c r="J200" s="54">
        <f t="shared" si="34"/>
        <v>0</v>
      </c>
      <c r="K200" s="54">
        <f t="shared" si="35"/>
        <v>0</v>
      </c>
      <c r="L200" s="55">
        <f t="shared" si="36"/>
        <v>0</v>
      </c>
      <c r="M200" s="52">
        <f t="shared" si="37"/>
        <v>0</v>
      </c>
      <c r="N200" s="56" t="str">
        <f t="shared" si="38"/>
        <v/>
      </c>
      <c r="O200" s="57">
        <f t="shared" si="39"/>
        <v>0</v>
      </c>
      <c r="P200" s="83"/>
      <c r="Q200" s="82"/>
      <c r="R200" s="83"/>
      <c r="S200" s="83"/>
      <c r="T200" s="119" t="str">
        <f t="shared" si="40"/>
        <v/>
      </c>
      <c r="U200" s="119">
        <f t="shared" si="41"/>
        <v>0</v>
      </c>
      <c r="V200" s="119"/>
      <c r="W200" s="117">
        <f t="shared" si="42"/>
        <v>0</v>
      </c>
      <c r="X200" s="124" t="str">
        <f t="shared" si="43"/>
        <v/>
      </c>
      <c r="Y200" s="125">
        <f t="shared" si="44"/>
        <v>0</v>
      </c>
      <c r="Z200" s="118">
        <f t="shared" si="45"/>
        <v>0.3</v>
      </c>
    </row>
    <row r="201" spans="1:26" ht="20.100000000000001" customHeight="1">
      <c r="A201" s="63"/>
      <c r="B201" s="64"/>
      <c r="C201" s="65"/>
      <c r="D201" s="65"/>
      <c r="E201" s="80"/>
      <c r="F201" s="51">
        <f t="shared" si="32"/>
        <v>0</v>
      </c>
      <c r="G201" s="81"/>
      <c r="H201" s="196"/>
      <c r="I201" s="53">
        <f t="shared" si="33"/>
        <v>0</v>
      </c>
      <c r="J201" s="54">
        <f t="shared" si="34"/>
        <v>0</v>
      </c>
      <c r="K201" s="54">
        <f t="shared" si="35"/>
        <v>0</v>
      </c>
      <c r="L201" s="55">
        <f t="shared" si="36"/>
        <v>0</v>
      </c>
      <c r="M201" s="52">
        <f t="shared" si="37"/>
        <v>0</v>
      </c>
      <c r="N201" s="56" t="str">
        <f t="shared" si="38"/>
        <v/>
      </c>
      <c r="O201" s="57">
        <f t="shared" si="39"/>
        <v>0</v>
      </c>
      <c r="P201" s="83"/>
      <c r="Q201" s="82"/>
      <c r="R201" s="83"/>
      <c r="S201" s="83"/>
      <c r="T201" s="119" t="str">
        <f t="shared" si="40"/>
        <v/>
      </c>
      <c r="U201" s="119">
        <f t="shared" si="41"/>
        <v>0</v>
      </c>
      <c r="V201" s="119"/>
      <c r="W201" s="117">
        <f t="shared" si="42"/>
        <v>0</v>
      </c>
      <c r="X201" s="124" t="str">
        <f t="shared" si="43"/>
        <v/>
      </c>
      <c r="Y201" s="125">
        <f t="shared" si="44"/>
        <v>0</v>
      </c>
      <c r="Z201" s="118">
        <f t="shared" si="45"/>
        <v>0.3</v>
      </c>
    </row>
    <row r="202" spans="1:26" ht="20.100000000000001" customHeight="1">
      <c r="A202" s="63"/>
      <c r="B202" s="64"/>
      <c r="C202" s="65"/>
      <c r="D202" s="65"/>
      <c r="E202" s="80"/>
      <c r="F202" s="51">
        <f t="shared" si="32"/>
        <v>0</v>
      </c>
      <c r="G202" s="81"/>
      <c r="H202" s="196"/>
      <c r="I202" s="53">
        <f t="shared" si="33"/>
        <v>0</v>
      </c>
      <c r="J202" s="54">
        <f t="shared" si="34"/>
        <v>0</v>
      </c>
      <c r="K202" s="54">
        <f t="shared" si="35"/>
        <v>0</v>
      </c>
      <c r="L202" s="55">
        <f t="shared" si="36"/>
        <v>0</v>
      </c>
      <c r="M202" s="52">
        <f t="shared" si="37"/>
        <v>0</v>
      </c>
      <c r="N202" s="56" t="str">
        <f t="shared" si="38"/>
        <v/>
      </c>
      <c r="O202" s="57">
        <f t="shared" si="39"/>
        <v>0</v>
      </c>
      <c r="P202" s="83"/>
      <c r="Q202" s="82"/>
      <c r="R202" s="83"/>
      <c r="S202" s="83"/>
      <c r="T202" s="119" t="str">
        <f t="shared" si="40"/>
        <v/>
      </c>
      <c r="U202" s="119">
        <f t="shared" si="41"/>
        <v>0</v>
      </c>
      <c r="V202" s="119"/>
      <c r="W202" s="117">
        <f t="shared" si="42"/>
        <v>0</v>
      </c>
      <c r="X202" s="124" t="str">
        <f t="shared" si="43"/>
        <v/>
      </c>
      <c r="Y202" s="125">
        <f t="shared" si="44"/>
        <v>0</v>
      </c>
      <c r="Z202" s="118">
        <f t="shared" si="45"/>
        <v>0.3</v>
      </c>
    </row>
    <row r="203" spans="1:26" ht="20.100000000000001" customHeight="1">
      <c r="A203" s="63"/>
      <c r="B203" s="64"/>
      <c r="C203" s="65"/>
      <c r="D203" s="65"/>
      <c r="E203" s="80"/>
      <c r="F203" s="51">
        <f t="shared" si="32"/>
        <v>0</v>
      </c>
      <c r="G203" s="81"/>
      <c r="H203" s="196"/>
      <c r="I203" s="53">
        <f t="shared" ref="I203:I206" si="46">IF(G203="vacant","",(+G203*+Z203))</f>
        <v>0</v>
      </c>
      <c r="J203" s="54">
        <f t="shared" ref="J203:J206" si="47">IF(G203="vacant","",IF(I203=0,0,I203-E203))</f>
        <v>0</v>
      </c>
      <c r="K203" s="54">
        <f t="shared" ref="K203:K206" si="48">IF(J203&lt;D203,D203,J203)</f>
        <v>0</v>
      </c>
      <c r="L203" s="55">
        <f t="shared" ref="L203:L206" si="49">IF(G203="vacant","",IF(K203=D203,0,K203-D203))</f>
        <v>0</v>
      </c>
      <c r="M203" s="52">
        <f t="shared" ref="M203:M206" si="50">IF(G203="vacant","",IF(J203=0,0,(IF(K203=0,0,+(K203+E203)/G203))))</f>
        <v>0</v>
      </c>
      <c r="N203" s="56" t="str">
        <f t="shared" ref="N203:N206" si="51">IF(G203="vacant","",IF(OR(P203="y",P203="erap",P203="other",P203="srap"),"",IF(M203&gt;Z203,"X","")))</f>
        <v/>
      </c>
      <c r="O203" s="57">
        <f t="shared" ref="O203:O206" si="52">IF(J203&lt;D203,(D203-(IF(J203&lt;0.5,0,J203))),0)</f>
        <v>0</v>
      </c>
      <c r="P203" s="83"/>
      <c r="Q203" s="82"/>
      <c r="R203" s="83"/>
      <c r="S203" s="83"/>
      <c r="T203" s="119" t="str">
        <f t="shared" ref="T203:T206" si="53">IF(AND($Q203&lt;62,$Q203&gt;0,$S$3="Elderly",ISBLANK($R203)),"ALERT","")</f>
        <v/>
      </c>
      <c r="U203" s="119">
        <f t="shared" ref="U203:U206" si="54">IF(AND(O203=0,P203="erap"),0,IF(P203="srap",0,IF(AND(S203="P",P203="erap"),0,IF(AND(S203="t",P203="erap"),0,IF(P203="other",0,IF(P203="",0,IF(AND(S203="",P203="erap"),D203-J203,O203)))))))</f>
        <v>0</v>
      </c>
      <c r="V203" s="119"/>
      <c r="W203" s="117">
        <f t="shared" ref="W203:W206" si="55">IF(AND(G203="vacant",S203="t"),AVERAGEIF(O$14:O$225,"&gt;0"),IF(AND(G203="vacant",S203="p"),AVERAGEIF(O$14:O$225,"&gt;0"),IF(AND(S203="",P203="",O203&gt;0),"overburdened",IF(AND(S203="",P203="other"),0,IF(AND(P203="erap",S203=""),0,IF(AND(P203="SRAP",S203=""),"ALERT",IF(AND(O203=0,S203="p"),"ALERT",IF(AND(O203=0,S203="t"),"ALERT",IF(AND(S203="t",P203="other"),"0",IF(AND(S203="p",P203="other"),"0",O203))))))))))</f>
        <v>0</v>
      </c>
      <c r="X203" s="124" t="str">
        <f t="shared" ref="X203:X206" si="56">IF(AND(S203="p",P203="other"),"ALERT",IF(AND(S203="t",P203="other"),"ALERT",IF(AND(P203="rap",S203=""),"ALERT",IF(AND(W204&gt;0,P203="erap",S203=""),"ALERT",""))))</f>
        <v/>
      </c>
      <c r="Y203" s="125">
        <f t="shared" ref="Y203:Y206" si="57">IF(AND(R203="Y",S203="p",Q203&lt;62),62,IF(AND(R203="Y",S203="t",Q203&lt;62),62,Q203))</f>
        <v>0</v>
      </c>
      <c r="Z203" s="118">
        <f t="shared" ref="Z203:Z206" si="58">IF(AND(Y203&lt;62,P203="srap",R203=""),0.4,IF(AND(S203="t",Q203=""),0.3,IF(AND(S203="p",Q203=""),0.3,IF(AND(Y203=62,Q203=""),$O$3,IF(Y203=0,$O$3,IF(AND(S203=""),$O$3,IF(Y203&gt;=62,0.3,(IF(Y203&lt;62,0.4)))))))))</f>
        <v>0.3</v>
      </c>
    </row>
    <row r="204" spans="1:26" ht="20.100000000000001" customHeight="1">
      <c r="A204" s="63"/>
      <c r="B204" s="64"/>
      <c r="C204" s="65"/>
      <c r="D204" s="65"/>
      <c r="E204" s="80"/>
      <c r="F204" s="51">
        <f t="shared" si="32"/>
        <v>0</v>
      </c>
      <c r="G204" s="81"/>
      <c r="H204" s="196"/>
      <c r="I204" s="53">
        <f t="shared" si="46"/>
        <v>0</v>
      </c>
      <c r="J204" s="54">
        <f t="shared" si="47"/>
        <v>0</v>
      </c>
      <c r="K204" s="54">
        <f t="shared" si="48"/>
        <v>0</v>
      </c>
      <c r="L204" s="55">
        <f t="shared" si="49"/>
        <v>0</v>
      </c>
      <c r="M204" s="52">
        <f t="shared" si="50"/>
        <v>0</v>
      </c>
      <c r="N204" s="56" t="str">
        <f t="shared" si="51"/>
        <v/>
      </c>
      <c r="O204" s="57">
        <f t="shared" si="52"/>
        <v>0</v>
      </c>
      <c r="P204" s="83"/>
      <c r="Q204" s="82"/>
      <c r="R204" s="83"/>
      <c r="S204" s="83"/>
      <c r="T204" s="119" t="str">
        <f t="shared" si="53"/>
        <v/>
      </c>
      <c r="U204" s="119">
        <f t="shared" si="54"/>
        <v>0</v>
      </c>
      <c r="V204" s="119"/>
      <c r="W204" s="117">
        <f t="shared" si="55"/>
        <v>0</v>
      </c>
      <c r="X204" s="124" t="str">
        <f t="shared" si="56"/>
        <v/>
      </c>
      <c r="Y204" s="125">
        <f t="shared" si="57"/>
        <v>0</v>
      </c>
      <c r="Z204" s="118">
        <f t="shared" si="58"/>
        <v>0.3</v>
      </c>
    </row>
    <row r="205" spans="1:26" ht="20.100000000000001" customHeight="1">
      <c r="A205" s="63"/>
      <c r="B205" s="64"/>
      <c r="C205" s="65"/>
      <c r="D205" s="65"/>
      <c r="E205" s="80"/>
      <c r="F205" s="51">
        <f t="shared" si="32"/>
        <v>0</v>
      </c>
      <c r="G205" s="81"/>
      <c r="H205" s="196"/>
      <c r="I205" s="53">
        <f t="shared" si="46"/>
        <v>0</v>
      </c>
      <c r="J205" s="54">
        <f t="shared" si="47"/>
        <v>0</v>
      </c>
      <c r="K205" s="54">
        <f t="shared" si="48"/>
        <v>0</v>
      </c>
      <c r="L205" s="55">
        <f t="shared" si="49"/>
        <v>0</v>
      </c>
      <c r="M205" s="52">
        <f t="shared" si="50"/>
        <v>0</v>
      </c>
      <c r="N205" s="56" t="str">
        <f t="shared" si="51"/>
        <v/>
      </c>
      <c r="O205" s="57">
        <f t="shared" si="52"/>
        <v>0</v>
      </c>
      <c r="P205" s="83"/>
      <c r="Q205" s="82"/>
      <c r="R205" s="83"/>
      <c r="S205" s="83"/>
      <c r="T205" s="119" t="str">
        <f t="shared" si="53"/>
        <v/>
      </c>
      <c r="U205" s="119">
        <f t="shared" si="54"/>
        <v>0</v>
      </c>
      <c r="V205" s="119"/>
      <c r="W205" s="117">
        <f t="shared" si="55"/>
        <v>0</v>
      </c>
      <c r="X205" s="124" t="str">
        <f t="shared" si="56"/>
        <v/>
      </c>
      <c r="Y205" s="125">
        <f t="shared" si="57"/>
        <v>0</v>
      </c>
      <c r="Z205" s="118">
        <f t="shared" si="58"/>
        <v>0.3</v>
      </c>
    </row>
    <row r="206" spans="1:26" ht="20.100000000000001" customHeight="1">
      <c r="A206" s="63"/>
      <c r="B206" s="64"/>
      <c r="C206" s="65"/>
      <c r="D206" s="65"/>
      <c r="E206" s="80"/>
      <c r="F206" s="51">
        <f t="shared" si="32"/>
        <v>0</v>
      </c>
      <c r="G206" s="81"/>
      <c r="H206" s="196"/>
      <c r="I206" s="53">
        <f t="shared" si="46"/>
        <v>0</v>
      </c>
      <c r="J206" s="54">
        <f t="shared" si="47"/>
        <v>0</v>
      </c>
      <c r="K206" s="54">
        <f t="shared" si="48"/>
        <v>0</v>
      </c>
      <c r="L206" s="55">
        <f t="shared" si="49"/>
        <v>0</v>
      </c>
      <c r="M206" s="52">
        <f t="shared" si="50"/>
        <v>0</v>
      </c>
      <c r="N206" s="56" t="str">
        <f t="shared" si="51"/>
        <v/>
      </c>
      <c r="O206" s="57">
        <f t="shared" si="52"/>
        <v>0</v>
      </c>
      <c r="P206" s="83"/>
      <c r="Q206" s="82"/>
      <c r="R206" s="83"/>
      <c r="S206" s="83"/>
      <c r="T206" s="119" t="str">
        <f t="shared" si="53"/>
        <v/>
      </c>
      <c r="U206" s="119">
        <f t="shared" si="54"/>
        <v>0</v>
      </c>
      <c r="V206" s="119"/>
      <c r="W206" s="117">
        <f t="shared" si="55"/>
        <v>0</v>
      </c>
      <c r="X206" s="124" t="str">
        <f t="shared" si="56"/>
        <v/>
      </c>
      <c r="Y206" s="125">
        <f t="shared" si="57"/>
        <v>0</v>
      </c>
      <c r="Z206" s="118">
        <f t="shared" si="58"/>
        <v>0.3</v>
      </c>
    </row>
    <row r="207" spans="1:26" ht="20.100000000000001" customHeight="1">
      <c r="A207" s="63"/>
      <c r="B207" s="64"/>
      <c r="C207" s="65"/>
      <c r="D207" s="65"/>
      <c r="E207" s="80"/>
      <c r="F207" s="51">
        <f t="shared" ref="F207:F225" si="59">(D207+E207)</f>
        <v>0</v>
      </c>
      <c r="G207" s="81"/>
      <c r="H207" s="196"/>
      <c r="I207" s="53">
        <f t="shared" ref="I207:I225" si="60">IF(G207="vacant","",(+G207*+Z207))</f>
        <v>0</v>
      </c>
      <c r="J207" s="54">
        <f t="shared" ref="J207:J225" si="61">IF(G207="vacant","",IF(I207=0,0,I207-E207))</f>
        <v>0</v>
      </c>
      <c r="K207" s="54">
        <f t="shared" ref="K207:K225" si="62">IF(J207&lt;D207,D207,J207)</f>
        <v>0</v>
      </c>
      <c r="L207" s="55">
        <f t="shared" ref="L207:L225" si="63">IF(G207="vacant","",IF(K207=D207,0,K207-D207))</f>
        <v>0</v>
      </c>
      <c r="M207" s="52">
        <f t="shared" ref="M207:M225" si="64">IF(G207="vacant","",IF(J207=0,0,(IF(K207=0,0,+(K207+E207)/G207))))</f>
        <v>0</v>
      </c>
      <c r="N207" s="56" t="str">
        <f t="shared" ref="N207:N225" si="65">IF(G207="vacant","",IF(OR(P207="y",P207="erap",P207="other",P207="srap"),"",IF(M207&gt;Z207,"X","")))</f>
        <v/>
      </c>
      <c r="O207" s="57">
        <f t="shared" ref="O207:O225" si="66">IF(J207&lt;D207,(D207-(IF(J207&lt;0.5,0,J207))),0)</f>
        <v>0</v>
      </c>
      <c r="P207" s="83"/>
      <c r="Q207" s="82"/>
      <c r="R207" s="83"/>
      <c r="S207" s="83"/>
      <c r="T207" s="119" t="str">
        <f t="shared" ref="T207:T225" si="67">IF(AND($Q207&lt;62,$Q207&gt;0,$S$3="Elderly",ISBLANK($R207)),"ALERT","")</f>
        <v/>
      </c>
      <c r="U207" s="119">
        <f t="shared" ref="U207:U225" si="68">IF(AND(O207=0,P207="erap"),0,IF(P207="srap",0,IF(AND(S207="P",P207="erap"),0,IF(AND(S207="t",P207="erap"),0,IF(P207="other",0,IF(P207="",0,IF(AND(S207="",P207="erap"),D207-J207,O207)))))))</f>
        <v>0</v>
      </c>
      <c r="V207" s="119"/>
      <c r="W207" s="117">
        <f t="shared" ref="W207:W225" si="69">IF(AND(G207="vacant",S207="t"),AVERAGEIF(O$14:O$225,"&gt;0"),IF(AND(G207="vacant",S207="p"),AVERAGEIF(O$14:O$225,"&gt;0"),IF(AND(S207="",P207="",O207&gt;0),"overburdened",IF(AND(S207="",P207="other"),0,IF(AND(P207="erap",S207=""),0,IF(AND(P207="SRAP",S207=""),"ALERT",IF(AND(O207=0,S207="p"),"ALERT",IF(AND(O207=0,S207="t"),"ALERT",IF(AND(S207="t",P207="other"),"0",IF(AND(S207="p",P207="other"),"0",O207))))))))))</f>
        <v>0</v>
      </c>
      <c r="X207" s="124" t="str">
        <f t="shared" ref="X207:X225" si="70">IF(AND(S207="p",P207="other"),"ALERT",IF(AND(S207="t",P207="other"),"ALERT",IF(AND(P207="rap",S207=""),"ALERT",IF(AND(W208&gt;0,P207="erap",S207=""),"ALERT",""))))</f>
        <v/>
      </c>
      <c r="Y207" s="125">
        <f t="shared" ref="Y207:Y225" si="71">IF(AND(R207="Y",S207="p",Q207&lt;62),62,IF(AND(R207="Y",S207="t",Q207&lt;62),62,Q207))</f>
        <v>0</v>
      </c>
      <c r="Z207" s="118">
        <f t="shared" ref="Z207:Z225" si="72">IF(AND(Y207&lt;62,P207="srap",R207=""),0.4,IF(AND(S207="t",Q207=""),0.3,IF(AND(S207="p",Q207=""),0.3,IF(AND(Y207=62,Q207=""),$O$3,IF(Y207=0,$O$3,IF(AND(S207=""),$O$3,IF(Y207&gt;=62,0.3,(IF(Y207&lt;62,0.4)))))))))</f>
        <v>0.3</v>
      </c>
    </row>
    <row r="208" spans="1:26" ht="20.100000000000001" customHeight="1">
      <c r="A208" s="63"/>
      <c r="B208" s="64"/>
      <c r="C208" s="65"/>
      <c r="D208" s="65"/>
      <c r="E208" s="80"/>
      <c r="F208" s="51">
        <f t="shared" si="59"/>
        <v>0</v>
      </c>
      <c r="G208" s="81"/>
      <c r="H208" s="196"/>
      <c r="I208" s="53">
        <f t="shared" si="60"/>
        <v>0</v>
      </c>
      <c r="J208" s="54">
        <f t="shared" si="61"/>
        <v>0</v>
      </c>
      <c r="K208" s="54">
        <f t="shared" si="62"/>
        <v>0</v>
      </c>
      <c r="L208" s="55">
        <f t="shared" si="63"/>
        <v>0</v>
      </c>
      <c r="M208" s="52">
        <f t="shared" si="64"/>
        <v>0</v>
      </c>
      <c r="N208" s="56" t="str">
        <f t="shared" si="65"/>
        <v/>
      </c>
      <c r="O208" s="57">
        <f t="shared" si="66"/>
        <v>0</v>
      </c>
      <c r="P208" s="83"/>
      <c r="Q208" s="82"/>
      <c r="R208" s="83"/>
      <c r="S208" s="83"/>
      <c r="T208" s="119" t="str">
        <f t="shared" si="67"/>
        <v/>
      </c>
      <c r="U208" s="119">
        <f t="shared" si="68"/>
        <v>0</v>
      </c>
      <c r="V208" s="119"/>
      <c r="W208" s="117">
        <f t="shared" si="69"/>
        <v>0</v>
      </c>
      <c r="X208" s="124" t="str">
        <f t="shared" si="70"/>
        <v/>
      </c>
      <c r="Y208" s="125">
        <f t="shared" si="71"/>
        <v>0</v>
      </c>
      <c r="Z208" s="118">
        <f t="shared" si="72"/>
        <v>0.3</v>
      </c>
    </row>
    <row r="209" spans="1:26" ht="20.100000000000001" customHeight="1">
      <c r="A209" s="63"/>
      <c r="B209" s="64"/>
      <c r="C209" s="65"/>
      <c r="D209" s="65"/>
      <c r="E209" s="80"/>
      <c r="F209" s="51">
        <f t="shared" si="59"/>
        <v>0</v>
      </c>
      <c r="G209" s="81"/>
      <c r="H209" s="196"/>
      <c r="I209" s="53">
        <f t="shared" si="60"/>
        <v>0</v>
      </c>
      <c r="J209" s="54">
        <f t="shared" si="61"/>
        <v>0</v>
      </c>
      <c r="K209" s="54">
        <f t="shared" si="62"/>
        <v>0</v>
      </c>
      <c r="L209" s="55">
        <f t="shared" si="63"/>
        <v>0</v>
      </c>
      <c r="M209" s="52">
        <f t="shared" si="64"/>
        <v>0</v>
      </c>
      <c r="N209" s="56" t="str">
        <f t="shared" si="65"/>
        <v/>
      </c>
      <c r="O209" s="57">
        <f t="shared" si="66"/>
        <v>0</v>
      </c>
      <c r="P209" s="83"/>
      <c r="Q209" s="82"/>
      <c r="R209" s="83"/>
      <c r="S209" s="83"/>
      <c r="T209" s="119" t="str">
        <f t="shared" si="67"/>
        <v/>
      </c>
      <c r="U209" s="119">
        <f t="shared" si="68"/>
        <v>0</v>
      </c>
      <c r="V209" s="119"/>
      <c r="W209" s="117">
        <f t="shared" si="69"/>
        <v>0</v>
      </c>
      <c r="X209" s="124" t="str">
        <f t="shared" si="70"/>
        <v/>
      </c>
      <c r="Y209" s="125">
        <f t="shared" si="71"/>
        <v>0</v>
      </c>
      <c r="Z209" s="118">
        <f t="shared" si="72"/>
        <v>0.3</v>
      </c>
    </row>
    <row r="210" spans="1:26" ht="20.100000000000001" customHeight="1">
      <c r="A210" s="63"/>
      <c r="B210" s="64"/>
      <c r="C210" s="65"/>
      <c r="D210" s="65"/>
      <c r="E210" s="80"/>
      <c r="F210" s="51">
        <f t="shared" si="59"/>
        <v>0</v>
      </c>
      <c r="G210" s="81"/>
      <c r="H210" s="196"/>
      <c r="I210" s="53">
        <f t="shared" si="60"/>
        <v>0</v>
      </c>
      <c r="J210" s="54">
        <f t="shared" si="61"/>
        <v>0</v>
      </c>
      <c r="K210" s="54">
        <f t="shared" si="62"/>
        <v>0</v>
      </c>
      <c r="L210" s="55">
        <f t="shared" si="63"/>
        <v>0</v>
      </c>
      <c r="M210" s="52">
        <f t="shared" si="64"/>
        <v>0</v>
      </c>
      <c r="N210" s="56" t="str">
        <f t="shared" si="65"/>
        <v/>
      </c>
      <c r="O210" s="57">
        <f t="shared" si="66"/>
        <v>0</v>
      </c>
      <c r="P210" s="83"/>
      <c r="Q210" s="82"/>
      <c r="R210" s="83"/>
      <c r="S210" s="83"/>
      <c r="T210" s="119" t="str">
        <f t="shared" si="67"/>
        <v/>
      </c>
      <c r="U210" s="119">
        <f t="shared" si="68"/>
        <v>0</v>
      </c>
      <c r="V210" s="119"/>
      <c r="W210" s="117">
        <f t="shared" si="69"/>
        <v>0</v>
      </c>
      <c r="X210" s="124" t="str">
        <f t="shared" si="70"/>
        <v/>
      </c>
      <c r="Y210" s="125">
        <f t="shared" si="71"/>
        <v>0</v>
      </c>
      <c r="Z210" s="118">
        <f t="shared" si="72"/>
        <v>0.3</v>
      </c>
    </row>
    <row r="211" spans="1:26" ht="20.100000000000001" customHeight="1">
      <c r="A211" s="63"/>
      <c r="B211" s="64"/>
      <c r="C211" s="65"/>
      <c r="D211" s="65"/>
      <c r="E211" s="80"/>
      <c r="F211" s="51">
        <f t="shared" si="59"/>
        <v>0</v>
      </c>
      <c r="G211" s="81"/>
      <c r="H211" s="196"/>
      <c r="I211" s="53">
        <f t="shared" si="60"/>
        <v>0</v>
      </c>
      <c r="J211" s="54">
        <f t="shared" si="61"/>
        <v>0</v>
      </c>
      <c r="K211" s="54">
        <f t="shared" si="62"/>
        <v>0</v>
      </c>
      <c r="L211" s="55">
        <f t="shared" si="63"/>
        <v>0</v>
      </c>
      <c r="M211" s="52">
        <f t="shared" si="64"/>
        <v>0</v>
      </c>
      <c r="N211" s="56" t="str">
        <f t="shared" si="65"/>
        <v/>
      </c>
      <c r="O211" s="57">
        <f t="shared" si="66"/>
        <v>0</v>
      </c>
      <c r="P211" s="83"/>
      <c r="Q211" s="82"/>
      <c r="R211" s="83"/>
      <c r="S211" s="83"/>
      <c r="T211" s="119" t="str">
        <f t="shared" si="67"/>
        <v/>
      </c>
      <c r="U211" s="119">
        <f t="shared" si="68"/>
        <v>0</v>
      </c>
      <c r="V211" s="119"/>
      <c r="W211" s="117">
        <f t="shared" si="69"/>
        <v>0</v>
      </c>
      <c r="X211" s="124" t="str">
        <f t="shared" si="70"/>
        <v/>
      </c>
      <c r="Y211" s="125">
        <f t="shared" si="71"/>
        <v>0</v>
      </c>
      <c r="Z211" s="118">
        <f t="shared" si="72"/>
        <v>0.3</v>
      </c>
    </row>
    <row r="212" spans="1:26" ht="20.100000000000001" customHeight="1">
      <c r="A212" s="63"/>
      <c r="B212" s="64"/>
      <c r="C212" s="65"/>
      <c r="D212" s="65"/>
      <c r="E212" s="80"/>
      <c r="F212" s="51">
        <f t="shared" si="59"/>
        <v>0</v>
      </c>
      <c r="G212" s="81"/>
      <c r="H212" s="196"/>
      <c r="I212" s="53">
        <f t="shared" si="60"/>
        <v>0</v>
      </c>
      <c r="J212" s="54">
        <f t="shared" si="61"/>
        <v>0</v>
      </c>
      <c r="K212" s="54">
        <f t="shared" si="62"/>
        <v>0</v>
      </c>
      <c r="L212" s="55">
        <f t="shared" si="63"/>
        <v>0</v>
      </c>
      <c r="M212" s="52">
        <f t="shared" si="64"/>
        <v>0</v>
      </c>
      <c r="N212" s="56" t="str">
        <f t="shared" si="65"/>
        <v/>
      </c>
      <c r="O212" s="57">
        <f t="shared" si="66"/>
        <v>0</v>
      </c>
      <c r="P212" s="83"/>
      <c r="Q212" s="82"/>
      <c r="R212" s="83"/>
      <c r="S212" s="83"/>
      <c r="T212" s="119" t="str">
        <f t="shared" si="67"/>
        <v/>
      </c>
      <c r="U212" s="119">
        <f t="shared" si="68"/>
        <v>0</v>
      </c>
      <c r="V212" s="119"/>
      <c r="W212" s="117">
        <f t="shared" si="69"/>
        <v>0</v>
      </c>
      <c r="X212" s="124" t="str">
        <f t="shared" si="70"/>
        <v/>
      </c>
      <c r="Y212" s="125">
        <f t="shared" si="71"/>
        <v>0</v>
      </c>
      <c r="Z212" s="118">
        <f t="shared" si="72"/>
        <v>0.3</v>
      </c>
    </row>
    <row r="213" spans="1:26" ht="20.100000000000001" customHeight="1">
      <c r="A213" s="63"/>
      <c r="B213" s="64"/>
      <c r="C213" s="65"/>
      <c r="D213" s="65"/>
      <c r="E213" s="80"/>
      <c r="F213" s="51">
        <f t="shared" si="59"/>
        <v>0</v>
      </c>
      <c r="G213" s="81"/>
      <c r="H213" s="196"/>
      <c r="I213" s="53">
        <f t="shared" si="60"/>
        <v>0</v>
      </c>
      <c r="J213" s="54">
        <f t="shared" si="61"/>
        <v>0</v>
      </c>
      <c r="K213" s="54">
        <f t="shared" si="62"/>
        <v>0</v>
      </c>
      <c r="L213" s="55">
        <f t="shared" si="63"/>
        <v>0</v>
      </c>
      <c r="M213" s="52">
        <f t="shared" si="64"/>
        <v>0</v>
      </c>
      <c r="N213" s="56" t="str">
        <f t="shared" si="65"/>
        <v/>
      </c>
      <c r="O213" s="57">
        <f t="shared" si="66"/>
        <v>0</v>
      </c>
      <c r="P213" s="83"/>
      <c r="Q213" s="82"/>
      <c r="R213" s="83"/>
      <c r="S213" s="83"/>
      <c r="T213" s="119" t="str">
        <f t="shared" si="67"/>
        <v/>
      </c>
      <c r="U213" s="119">
        <f t="shared" si="68"/>
        <v>0</v>
      </c>
      <c r="V213" s="119"/>
      <c r="W213" s="117">
        <f t="shared" si="69"/>
        <v>0</v>
      </c>
      <c r="X213" s="124" t="str">
        <f t="shared" si="70"/>
        <v/>
      </c>
      <c r="Y213" s="125">
        <f t="shared" si="71"/>
        <v>0</v>
      </c>
      <c r="Z213" s="118">
        <f t="shared" si="72"/>
        <v>0.3</v>
      </c>
    </row>
    <row r="214" spans="1:26" ht="20.100000000000001" customHeight="1">
      <c r="A214" s="63"/>
      <c r="B214" s="64"/>
      <c r="C214" s="65"/>
      <c r="D214" s="65"/>
      <c r="E214" s="80"/>
      <c r="F214" s="51">
        <f t="shared" si="59"/>
        <v>0</v>
      </c>
      <c r="G214" s="81"/>
      <c r="H214" s="196"/>
      <c r="I214" s="53">
        <f t="shared" si="60"/>
        <v>0</v>
      </c>
      <c r="J214" s="54">
        <f t="shared" si="61"/>
        <v>0</v>
      </c>
      <c r="K214" s="54">
        <f t="shared" si="62"/>
        <v>0</v>
      </c>
      <c r="L214" s="55">
        <f t="shared" si="63"/>
        <v>0</v>
      </c>
      <c r="M214" s="52">
        <f t="shared" si="64"/>
        <v>0</v>
      </c>
      <c r="N214" s="56" t="str">
        <f t="shared" si="65"/>
        <v/>
      </c>
      <c r="O214" s="57">
        <f t="shared" si="66"/>
        <v>0</v>
      </c>
      <c r="P214" s="83"/>
      <c r="Q214" s="82"/>
      <c r="R214" s="83"/>
      <c r="S214" s="83"/>
      <c r="T214" s="119" t="str">
        <f t="shared" si="67"/>
        <v/>
      </c>
      <c r="U214" s="119">
        <f t="shared" si="68"/>
        <v>0</v>
      </c>
      <c r="V214" s="119"/>
      <c r="W214" s="117">
        <f t="shared" si="69"/>
        <v>0</v>
      </c>
      <c r="X214" s="124" t="str">
        <f t="shared" si="70"/>
        <v/>
      </c>
      <c r="Y214" s="125">
        <f t="shared" si="71"/>
        <v>0</v>
      </c>
      <c r="Z214" s="118">
        <f t="shared" si="72"/>
        <v>0.3</v>
      </c>
    </row>
    <row r="215" spans="1:26" ht="20.100000000000001" customHeight="1">
      <c r="A215" s="63"/>
      <c r="B215" s="64"/>
      <c r="C215" s="65"/>
      <c r="D215" s="65"/>
      <c r="E215" s="80"/>
      <c r="F215" s="51">
        <f t="shared" si="59"/>
        <v>0</v>
      </c>
      <c r="G215" s="81"/>
      <c r="H215" s="196"/>
      <c r="I215" s="53">
        <f t="shared" si="60"/>
        <v>0</v>
      </c>
      <c r="J215" s="54">
        <f t="shared" si="61"/>
        <v>0</v>
      </c>
      <c r="K215" s="54">
        <f t="shared" si="62"/>
        <v>0</v>
      </c>
      <c r="L215" s="55">
        <f t="shared" si="63"/>
        <v>0</v>
      </c>
      <c r="M215" s="52">
        <f t="shared" si="64"/>
        <v>0</v>
      </c>
      <c r="N215" s="56" t="str">
        <f t="shared" si="65"/>
        <v/>
      </c>
      <c r="O215" s="57">
        <f t="shared" si="66"/>
        <v>0</v>
      </c>
      <c r="P215" s="83"/>
      <c r="Q215" s="82"/>
      <c r="R215" s="83"/>
      <c r="S215" s="83"/>
      <c r="T215" s="119" t="str">
        <f t="shared" si="67"/>
        <v/>
      </c>
      <c r="U215" s="119">
        <f t="shared" si="68"/>
        <v>0</v>
      </c>
      <c r="V215" s="119"/>
      <c r="W215" s="117">
        <f t="shared" si="69"/>
        <v>0</v>
      </c>
      <c r="X215" s="124" t="str">
        <f t="shared" si="70"/>
        <v/>
      </c>
      <c r="Y215" s="125">
        <f t="shared" si="71"/>
        <v>0</v>
      </c>
      <c r="Z215" s="118">
        <f t="shared" si="72"/>
        <v>0.3</v>
      </c>
    </row>
    <row r="216" spans="1:26" ht="20.100000000000001" customHeight="1">
      <c r="A216" s="63"/>
      <c r="B216" s="64"/>
      <c r="C216" s="65"/>
      <c r="D216" s="65"/>
      <c r="E216" s="80"/>
      <c r="F216" s="51">
        <f t="shared" si="59"/>
        <v>0</v>
      </c>
      <c r="G216" s="81"/>
      <c r="H216" s="196"/>
      <c r="I216" s="53">
        <f t="shared" si="60"/>
        <v>0</v>
      </c>
      <c r="J216" s="54">
        <f t="shared" si="61"/>
        <v>0</v>
      </c>
      <c r="K216" s="54">
        <f t="shared" si="62"/>
        <v>0</v>
      </c>
      <c r="L216" s="55">
        <f t="shared" si="63"/>
        <v>0</v>
      </c>
      <c r="M216" s="52">
        <f t="shared" si="64"/>
        <v>0</v>
      </c>
      <c r="N216" s="56" t="str">
        <f t="shared" si="65"/>
        <v/>
      </c>
      <c r="O216" s="57">
        <f t="shared" si="66"/>
        <v>0</v>
      </c>
      <c r="P216" s="83"/>
      <c r="Q216" s="82"/>
      <c r="R216" s="83"/>
      <c r="S216" s="83"/>
      <c r="T216" s="119" t="str">
        <f t="shared" si="67"/>
        <v/>
      </c>
      <c r="U216" s="119">
        <f t="shared" si="68"/>
        <v>0</v>
      </c>
      <c r="V216" s="119"/>
      <c r="W216" s="117">
        <f t="shared" si="69"/>
        <v>0</v>
      </c>
      <c r="X216" s="124" t="str">
        <f t="shared" si="70"/>
        <v/>
      </c>
      <c r="Y216" s="125">
        <f t="shared" si="71"/>
        <v>0</v>
      </c>
      <c r="Z216" s="118">
        <f t="shared" si="72"/>
        <v>0.3</v>
      </c>
    </row>
    <row r="217" spans="1:26" ht="20.100000000000001" customHeight="1">
      <c r="A217" s="63"/>
      <c r="B217" s="64"/>
      <c r="C217" s="65"/>
      <c r="D217" s="65"/>
      <c r="E217" s="80"/>
      <c r="F217" s="51">
        <f t="shared" si="59"/>
        <v>0</v>
      </c>
      <c r="G217" s="81"/>
      <c r="H217" s="196"/>
      <c r="I217" s="53">
        <f t="shared" si="60"/>
        <v>0</v>
      </c>
      <c r="J217" s="54">
        <f t="shared" si="61"/>
        <v>0</v>
      </c>
      <c r="K217" s="54">
        <f t="shared" si="62"/>
        <v>0</v>
      </c>
      <c r="L217" s="55">
        <f t="shared" si="63"/>
        <v>0</v>
      </c>
      <c r="M217" s="52">
        <f t="shared" si="64"/>
        <v>0</v>
      </c>
      <c r="N217" s="56" t="str">
        <f t="shared" si="65"/>
        <v/>
      </c>
      <c r="O217" s="57">
        <f t="shared" si="66"/>
        <v>0</v>
      </c>
      <c r="P217" s="83"/>
      <c r="Q217" s="82"/>
      <c r="R217" s="83"/>
      <c r="S217" s="83"/>
      <c r="T217" s="119" t="str">
        <f t="shared" si="67"/>
        <v/>
      </c>
      <c r="U217" s="119">
        <f t="shared" si="68"/>
        <v>0</v>
      </c>
      <c r="V217" s="119"/>
      <c r="W217" s="117">
        <f t="shared" si="69"/>
        <v>0</v>
      </c>
      <c r="X217" s="124" t="str">
        <f t="shared" si="70"/>
        <v/>
      </c>
      <c r="Y217" s="125">
        <f t="shared" si="71"/>
        <v>0</v>
      </c>
      <c r="Z217" s="118">
        <f t="shared" si="72"/>
        <v>0.3</v>
      </c>
    </row>
    <row r="218" spans="1:26" ht="20.100000000000001" customHeight="1">
      <c r="A218" s="63"/>
      <c r="B218" s="64"/>
      <c r="C218" s="65"/>
      <c r="D218" s="65"/>
      <c r="E218" s="80"/>
      <c r="F218" s="51">
        <f t="shared" si="59"/>
        <v>0</v>
      </c>
      <c r="G218" s="81"/>
      <c r="H218" s="196"/>
      <c r="I218" s="53">
        <f t="shared" si="60"/>
        <v>0</v>
      </c>
      <c r="J218" s="54">
        <f t="shared" si="61"/>
        <v>0</v>
      </c>
      <c r="K218" s="54">
        <f t="shared" si="62"/>
        <v>0</v>
      </c>
      <c r="L218" s="55">
        <f t="shared" si="63"/>
        <v>0</v>
      </c>
      <c r="M218" s="52">
        <f t="shared" si="64"/>
        <v>0</v>
      </c>
      <c r="N218" s="56" t="str">
        <f t="shared" si="65"/>
        <v/>
      </c>
      <c r="O218" s="57">
        <f t="shared" si="66"/>
        <v>0</v>
      </c>
      <c r="P218" s="83"/>
      <c r="Q218" s="82"/>
      <c r="R218" s="83"/>
      <c r="S218" s="83"/>
      <c r="T218" s="119" t="str">
        <f t="shared" si="67"/>
        <v/>
      </c>
      <c r="U218" s="119">
        <f t="shared" si="68"/>
        <v>0</v>
      </c>
      <c r="V218" s="119"/>
      <c r="W218" s="117">
        <f t="shared" si="69"/>
        <v>0</v>
      </c>
      <c r="X218" s="124" t="str">
        <f t="shared" si="70"/>
        <v/>
      </c>
      <c r="Y218" s="125">
        <f t="shared" si="71"/>
        <v>0</v>
      </c>
      <c r="Z218" s="118">
        <f t="shared" si="72"/>
        <v>0.3</v>
      </c>
    </row>
    <row r="219" spans="1:26" ht="20.100000000000001" customHeight="1">
      <c r="A219" s="63"/>
      <c r="B219" s="64"/>
      <c r="C219" s="65"/>
      <c r="D219" s="65"/>
      <c r="E219" s="80"/>
      <c r="F219" s="51">
        <f t="shared" si="59"/>
        <v>0</v>
      </c>
      <c r="G219" s="81"/>
      <c r="H219" s="196"/>
      <c r="I219" s="53">
        <f t="shared" si="60"/>
        <v>0</v>
      </c>
      <c r="J219" s="54">
        <f t="shared" si="61"/>
        <v>0</v>
      </c>
      <c r="K219" s="54">
        <f t="shared" si="62"/>
        <v>0</v>
      </c>
      <c r="L219" s="55">
        <f t="shared" si="63"/>
        <v>0</v>
      </c>
      <c r="M219" s="52">
        <f t="shared" si="64"/>
        <v>0</v>
      </c>
      <c r="N219" s="56" t="str">
        <f t="shared" si="65"/>
        <v/>
      </c>
      <c r="O219" s="57">
        <f t="shared" si="66"/>
        <v>0</v>
      </c>
      <c r="P219" s="83"/>
      <c r="Q219" s="82"/>
      <c r="R219" s="83"/>
      <c r="S219" s="83"/>
      <c r="T219" s="119" t="str">
        <f t="shared" si="67"/>
        <v/>
      </c>
      <c r="U219" s="119">
        <f t="shared" si="68"/>
        <v>0</v>
      </c>
      <c r="V219" s="119"/>
      <c r="W219" s="117">
        <f t="shared" si="69"/>
        <v>0</v>
      </c>
      <c r="X219" s="124" t="str">
        <f t="shared" si="70"/>
        <v/>
      </c>
      <c r="Y219" s="125">
        <f t="shared" si="71"/>
        <v>0</v>
      </c>
      <c r="Z219" s="118">
        <f t="shared" si="72"/>
        <v>0.3</v>
      </c>
    </row>
    <row r="220" spans="1:26" ht="20.100000000000001" customHeight="1">
      <c r="A220" s="63"/>
      <c r="B220" s="64"/>
      <c r="C220" s="65"/>
      <c r="D220" s="65"/>
      <c r="E220" s="80"/>
      <c r="F220" s="51">
        <f t="shared" si="59"/>
        <v>0</v>
      </c>
      <c r="G220" s="81"/>
      <c r="H220" s="196"/>
      <c r="I220" s="53">
        <f t="shared" si="60"/>
        <v>0</v>
      </c>
      <c r="J220" s="54">
        <f t="shared" si="61"/>
        <v>0</v>
      </c>
      <c r="K220" s="54">
        <f t="shared" si="62"/>
        <v>0</v>
      </c>
      <c r="L220" s="55">
        <f t="shared" si="63"/>
        <v>0</v>
      </c>
      <c r="M220" s="52">
        <f t="shared" si="64"/>
        <v>0</v>
      </c>
      <c r="N220" s="56" t="str">
        <f t="shared" si="65"/>
        <v/>
      </c>
      <c r="O220" s="57">
        <f t="shared" si="66"/>
        <v>0</v>
      </c>
      <c r="P220" s="83"/>
      <c r="Q220" s="82"/>
      <c r="R220" s="83"/>
      <c r="S220" s="83"/>
      <c r="T220" s="119" t="str">
        <f t="shared" si="67"/>
        <v/>
      </c>
      <c r="U220" s="119">
        <f t="shared" si="68"/>
        <v>0</v>
      </c>
      <c r="V220" s="119"/>
      <c r="W220" s="117">
        <f t="shared" si="69"/>
        <v>0</v>
      </c>
      <c r="X220" s="124" t="str">
        <f t="shared" si="70"/>
        <v/>
      </c>
      <c r="Y220" s="125">
        <f t="shared" si="71"/>
        <v>0</v>
      </c>
      <c r="Z220" s="118">
        <f t="shared" si="72"/>
        <v>0.3</v>
      </c>
    </row>
    <row r="221" spans="1:26" ht="20.100000000000001" customHeight="1">
      <c r="A221" s="63"/>
      <c r="B221" s="64"/>
      <c r="C221" s="65"/>
      <c r="D221" s="65"/>
      <c r="E221" s="80"/>
      <c r="F221" s="51">
        <f t="shared" si="59"/>
        <v>0</v>
      </c>
      <c r="G221" s="81"/>
      <c r="H221" s="196"/>
      <c r="I221" s="53">
        <f t="shared" si="60"/>
        <v>0</v>
      </c>
      <c r="J221" s="54">
        <f t="shared" si="61"/>
        <v>0</v>
      </c>
      <c r="K221" s="54">
        <f t="shared" si="62"/>
        <v>0</v>
      </c>
      <c r="L221" s="55">
        <f t="shared" si="63"/>
        <v>0</v>
      </c>
      <c r="M221" s="52">
        <f t="shared" si="64"/>
        <v>0</v>
      </c>
      <c r="N221" s="56" t="str">
        <f t="shared" si="65"/>
        <v/>
      </c>
      <c r="O221" s="57">
        <f t="shared" si="66"/>
        <v>0</v>
      </c>
      <c r="P221" s="83"/>
      <c r="Q221" s="82"/>
      <c r="R221" s="83"/>
      <c r="S221" s="83"/>
      <c r="T221" s="119" t="str">
        <f t="shared" si="67"/>
        <v/>
      </c>
      <c r="U221" s="119">
        <f t="shared" si="68"/>
        <v>0</v>
      </c>
      <c r="V221" s="119"/>
      <c r="W221" s="117">
        <f t="shared" si="69"/>
        <v>0</v>
      </c>
      <c r="X221" s="124" t="str">
        <f t="shared" si="70"/>
        <v/>
      </c>
      <c r="Y221" s="125">
        <f t="shared" si="71"/>
        <v>0</v>
      </c>
      <c r="Z221" s="118">
        <f t="shared" si="72"/>
        <v>0.3</v>
      </c>
    </row>
    <row r="222" spans="1:26" ht="20.100000000000001" customHeight="1">
      <c r="A222" s="63"/>
      <c r="B222" s="64"/>
      <c r="C222" s="65"/>
      <c r="D222" s="65"/>
      <c r="E222" s="80"/>
      <c r="F222" s="51">
        <f t="shared" si="59"/>
        <v>0</v>
      </c>
      <c r="G222" s="81"/>
      <c r="H222" s="196"/>
      <c r="I222" s="53">
        <f t="shared" si="60"/>
        <v>0</v>
      </c>
      <c r="J222" s="54">
        <f t="shared" si="61"/>
        <v>0</v>
      </c>
      <c r="K222" s="54">
        <f t="shared" si="62"/>
        <v>0</v>
      </c>
      <c r="L222" s="55">
        <f t="shared" si="63"/>
        <v>0</v>
      </c>
      <c r="M222" s="52">
        <f t="shared" si="64"/>
        <v>0</v>
      </c>
      <c r="N222" s="56" t="str">
        <f t="shared" si="65"/>
        <v/>
      </c>
      <c r="O222" s="57">
        <f t="shared" si="66"/>
        <v>0</v>
      </c>
      <c r="P222" s="83"/>
      <c r="Q222" s="82"/>
      <c r="R222" s="83"/>
      <c r="S222" s="83"/>
      <c r="T222" s="119" t="str">
        <f t="shared" si="67"/>
        <v/>
      </c>
      <c r="U222" s="119">
        <f t="shared" si="68"/>
        <v>0</v>
      </c>
      <c r="V222" s="119"/>
      <c r="W222" s="117">
        <f t="shared" si="69"/>
        <v>0</v>
      </c>
      <c r="X222" s="124" t="str">
        <f t="shared" si="70"/>
        <v/>
      </c>
      <c r="Y222" s="125">
        <f t="shared" si="71"/>
        <v>0</v>
      </c>
      <c r="Z222" s="118">
        <f t="shared" si="72"/>
        <v>0.3</v>
      </c>
    </row>
    <row r="223" spans="1:26" ht="20.100000000000001" customHeight="1">
      <c r="A223" s="63"/>
      <c r="B223" s="64"/>
      <c r="C223" s="65"/>
      <c r="D223" s="65"/>
      <c r="E223" s="80"/>
      <c r="F223" s="51">
        <f t="shared" si="59"/>
        <v>0</v>
      </c>
      <c r="G223" s="81"/>
      <c r="H223" s="196"/>
      <c r="I223" s="53">
        <f t="shared" si="60"/>
        <v>0</v>
      </c>
      <c r="J223" s="54">
        <f t="shared" si="61"/>
        <v>0</v>
      </c>
      <c r="K223" s="54">
        <f t="shared" si="62"/>
        <v>0</v>
      </c>
      <c r="L223" s="55">
        <f t="shared" si="63"/>
        <v>0</v>
      </c>
      <c r="M223" s="52">
        <f t="shared" si="64"/>
        <v>0</v>
      </c>
      <c r="N223" s="56" t="str">
        <f t="shared" si="65"/>
        <v/>
      </c>
      <c r="O223" s="57">
        <f t="shared" si="66"/>
        <v>0</v>
      </c>
      <c r="P223" s="83"/>
      <c r="Q223" s="82"/>
      <c r="R223" s="83"/>
      <c r="S223" s="83"/>
      <c r="T223" s="119" t="str">
        <f t="shared" si="67"/>
        <v/>
      </c>
      <c r="U223" s="119">
        <f t="shared" si="68"/>
        <v>0</v>
      </c>
      <c r="V223" s="119"/>
      <c r="W223" s="117">
        <f t="shared" si="69"/>
        <v>0</v>
      </c>
      <c r="X223" s="124" t="str">
        <f t="shared" si="70"/>
        <v/>
      </c>
      <c r="Y223" s="125">
        <f t="shared" si="71"/>
        <v>0</v>
      </c>
      <c r="Z223" s="118">
        <f t="shared" si="72"/>
        <v>0.3</v>
      </c>
    </row>
    <row r="224" spans="1:26" ht="20.100000000000001" customHeight="1">
      <c r="A224" s="63"/>
      <c r="B224" s="64"/>
      <c r="C224" s="65"/>
      <c r="D224" s="65"/>
      <c r="E224" s="80"/>
      <c r="F224" s="51">
        <f t="shared" si="59"/>
        <v>0</v>
      </c>
      <c r="G224" s="81"/>
      <c r="H224" s="196"/>
      <c r="I224" s="53">
        <f t="shared" si="60"/>
        <v>0</v>
      </c>
      <c r="J224" s="54">
        <f t="shared" si="61"/>
        <v>0</v>
      </c>
      <c r="K224" s="54">
        <f t="shared" si="62"/>
        <v>0</v>
      </c>
      <c r="L224" s="55">
        <f t="shared" si="63"/>
        <v>0</v>
      </c>
      <c r="M224" s="52">
        <f t="shared" si="64"/>
        <v>0</v>
      </c>
      <c r="N224" s="56" t="str">
        <f t="shared" si="65"/>
        <v/>
      </c>
      <c r="O224" s="57">
        <f t="shared" si="66"/>
        <v>0</v>
      </c>
      <c r="P224" s="83"/>
      <c r="Q224" s="82"/>
      <c r="R224" s="83"/>
      <c r="S224" s="83"/>
      <c r="T224" s="119" t="str">
        <f t="shared" si="67"/>
        <v/>
      </c>
      <c r="U224" s="119">
        <f t="shared" si="68"/>
        <v>0</v>
      </c>
      <c r="V224" s="119"/>
      <c r="W224" s="117">
        <f t="shared" si="69"/>
        <v>0</v>
      </c>
      <c r="X224" s="124" t="str">
        <f t="shared" si="70"/>
        <v/>
      </c>
      <c r="Y224" s="125">
        <f t="shared" si="71"/>
        <v>0</v>
      </c>
      <c r="Z224" s="118">
        <f t="shared" si="72"/>
        <v>0.3</v>
      </c>
    </row>
    <row r="225" spans="1:26" ht="20.100000000000001" customHeight="1">
      <c r="A225" s="63"/>
      <c r="B225" s="64"/>
      <c r="C225" s="65"/>
      <c r="D225" s="65"/>
      <c r="E225" s="80"/>
      <c r="F225" s="51">
        <f t="shared" si="59"/>
        <v>0</v>
      </c>
      <c r="G225" s="81"/>
      <c r="H225" s="196"/>
      <c r="I225" s="53">
        <f t="shared" si="60"/>
        <v>0</v>
      </c>
      <c r="J225" s="54">
        <f t="shared" si="61"/>
        <v>0</v>
      </c>
      <c r="K225" s="54">
        <f t="shared" si="62"/>
        <v>0</v>
      </c>
      <c r="L225" s="55">
        <f t="shared" si="63"/>
        <v>0</v>
      </c>
      <c r="M225" s="52">
        <f t="shared" si="64"/>
        <v>0</v>
      </c>
      <c r="N225" s="56" t="str">
        <f t="shared" si="65"/>
        <v/>
      </c>
      <c r="O225" s="57">
        <f t="shared" si="66"/>
        <v>0</v>
      </c>
      <c r="P225" s="83"/>
      <c r="Q225" s="82"/>
      <c r="R225" s="83"/>
      <c r="S225" s="83"/>
      <c r="T225" s="119" t="str">
        <f t="shared" si="67"/>
        <v/>
      </c>
      <c r="U225" s="119">
        <f t="shared" si="68"/>
        <v>0</v>
      </c>
      <c r="V225" s="119"/>
      <c r="W225" s="117">
        <f t="shared" si="69"/>
        <v>0</v>
      </c>
      <c r="X225" s="124" t="str">
        <f t="shared" si="70"/>
        <v/>
      </c>
      <c r="Y225" s="125">
        <f t="shared" si="71"/>
        <v>0</v>
      </c>
      <c r="Z225" s="118">
        <f t="shared" si="72"/>
        <v>0.3</v>
      </c>
    </row>
    <row r="226" spans="1:26" ht="15.75">
      <c r="A226" s="132"/>
      <c r="B226" s="133"/>
      <c r="C226" s="134"/>
      <c r="D226" s="135"/>
      <c r="E226" s="136"/>
      <c r="F226" s="137"/>
      <c r="G226" s="138"/>
      <c r="H226" s="89"/>
      <c r="I226" s="90"/>
      <c r="J226" s="91"/>
      <c r="K226" s="91"/>
      <c r="L226" s="92"/>
      <c r="M226" s="93"/>
      <c r="N226" s="58">
        <f>COUNTIF(N14:N225,"X")</f>
        <v>0</v>
      </c>
      <c r="O226" s="139">
        <f>COUNTIF(O14:O225,"&gt;0")</f>
        <v>0</v>
      </c>
      <c r="P226" s="140" t="s">
        <v>119</v>
      </c>
      <c r="Q226" s="141"/>
      <c r="R226" s="142">
        <f>COUNTIF(R14:R225,"y")</f>
        <v>0</v>
      </c>
      <c r="S226" s="143">
        <f>+X229+X230</f>
        <v>0</v>
      </c>
      <c r="Z226" s="118"/>
    </row>
    <row r="227" spans="1:26" ht="15.75">
      <c r="A227" s="144"/>
      <c r="B227" s="145"/>
      <c r="C227" s="146"/>
      <c r="D227" s="147" t="s">
        <v>39</v>
      </c>
      <c r="E227" s="148"/>
      <c r="F227" s="146"/>
      <c r="G227" s="147" t="s">
        <v>52</v>
      </c>
      <c r="H227" s="94"/>
      <c r="I227" s="95"/>
      <c r="J227" s="98" t="s">
        <v>53</v>
      </c>
      <c r="K227" s="98" t="s">
        <v>53</v>
      </c>
      <c r="L227" s="99" t="s">
        <v>54</v>
      </c>
      <c r="M227" s="100" t="s">
        <v>52</v>
      </c>
      <c r="N227" s="113"/>
      <c r="O227" s="115" t="s">
        <v>53</v>
      </c>
      <c r="P227" s="149" t="s">
        <v>104</v>
      </c>
      <c r="Q227" s="150">
        <f>COUNTIF(P14:P225,"erap")</f>
        <v>0</v>
      </c>
      <c r="R227" s="195">
        <f>SUMIF(P14:P225,"erap",O14:O225)*12</f>
        <v>0</v>
      </c>
      <c r="S227" s="151" t="s">
        <v>154</v>
      </c>
      <c r="T227" s="126"/>
      <c r="U227" s="119">
        <f>SUM(U14:U225)</f>
        <v>0</v>
      </c>
      <c r="V227" s="119"/>
      <c r="W227" s="187">
        <f>SUM(W14:W225)</f>
        <v>0</v>
      </c>
      <c r="Z227" s="118"/>
    </row>
    <row r="228" spans="1:26" ht="15.75">
      <c r="A228" s="152"/>
      <c r="B228" s="153"/>
      <c r="C228" s="154"/>
      <c r="D228" s="155" t="s">
        <v>21</v>
      </c>
      <c r="E228" s="156"/>
      <c r="F228" s="157"/>
      <c r="G228" s="158" t="s">
        <v>37</v>
      </c>
      <c r="H228" s="96"/>
      <c r="I228" s="97"/>
      <c r="J228" s="200" t="s">
        <v>155</v>
      </c>
      <c r="K228" s="102" t="s">
        <v>56</v>
      </c>
      <c r="L228" s="103" t="s">
        <v>39</v>
      </c>
      <c r="M228" s="104" t="s">
        <v>55</v>
      </c>
      <c r="N228" s="114"/>
      <c r="O228" s="159" t="s">
        <v>168</v>
      </c>
      <c r="P228" s="160" t="s">
        <v>112</v>
      </c>
      <c r="Q228" s="161">
        <f>COUNTIF(P14:P225,"other")</f>
        <v>0</v>
      </c>
      <c r="R228" s="212">
        <f>SUMIF(P14:P225,"other",O14:O225)*12</f>
        <v>0</v>
      </c>
      <c r="S228" s="163" t="s">
        <v>98</v>
      </c>
      <c r="T228" s="127"/>
      <c r="U228" s="128" t="s">
        <v>104</v>
      </c>
      <c r="V228" s="201"/>
      <c r="W228" s="408" t="s">
        <v>183</v>
      </c>
      <c r="X228" s="408"/>
      <c r="Z228" s="205" t="s">
        <v>162</v>
      </c>
    </row>
    <row r="229" spans="1:26" ht="17.25" thickBot="1">
      <c r="A229" s="164" t="s">
        <v>57</v>
      </c>
      <c r="B229" s="165"/>
      <c r="C229" s="165"/>
      <c r="D229" s="166">
        <f>SUM(D14:D225)</f>
        <v>0</v>
      </c>
      <c r="E229" s="167"/>
      <c r="F229" s="111"/>
      <c r="G229" s="106" t="e">
        <f>AVERAGE(G14:G225)</f>
        <v>#DIV/0!</v>
      </c>
      <c r="H229" s="109"/>
      <c r="I229" s="111"/>
      <c r="J229" s="106">
        <f>SUM(J14:J225)</f>
        <v>0</v>
      </c>
      <c r="K229" s="106">
        <f>SUM(K14:K225)</f>
        <v>0</v>
      </c>
      <c r="L229" s="106">
        <f>SUM(L14:L225)</f>
        <v>0</v>
      </c>
      <c r="M229" s="105" t="e">
        <f>AVERAGEIF(M14:M225,"&gt;0%")</f>
        <v>#DIV/0!</v>
      </c>
      <c r="N229" s="59"/>
      <c r="O229" s="168">
        <f>SUM(O14:O225)</f>
        <v>0</v>
      </c>
      <c r="P229" s="169" t="s">
        <v>154</v>
      </c>
      <c r="Q229" s="161">
        <f>COUNTIF(P14:P225,"srap")</f>
        <v>0</v>
      </c>
      <c r="R229" s="213">
        <f>SUMIF(P14:P225,"srap",O14:O225)*12</f>
        <v>0</v>
      </c>
      <c r="S229" s="171">
        <f>SUM(W14:W225)</f>
        <v>0</v>
      </c>
      <c r="U229" s="129">
        <f>+U227</f>
        <v>0</v>
      </c>
      <c r="V229" s="202"/>
      <c r="W229" s="129">
        <f>SUMIF(S14:S225,"t",W14:W225)*12</f>
        <v>0</v>
      </c>
      <c r="X229" s="129">
        <f>COUNTIF(S14:S225,"T")</f>
        <v>0</v>
      </c>
      <c r="Y229" s="116" t="s">
        <v>158</v>
      </c>
      <c r="Z229" s="206">
        <f>+X229+X230-Q229</f>
        <v>0</v>
      </c>
    </row>
    <row r="230" spans="1:26" ht="16.5">
      <c r="A230" s="164" t="s">
        <v>58</v>
      </c>
      <c r="B230" s="172"/>
      <c r="C230" s="173"/>
      <c r="D230" s="174">
        <f>D229*12</f>
        <v>0</v>
      </c>
      <c r="E230" s="167"/>
      <c r="F230" s="175"/>
      <c r="G230" s="106" t="e">
        <f>G229*12</f>
        <v>#DIV/0!</v>
      </c>
      <c r="H230" s="110"/>
      <c r="I230" s="112"/>
      <c r="J230" s="108">
        <f>J229*12</f>
        <v>0</v>
      </c>
      <c r="K230" s="107">
        <f>K229*12</f>
        <v>0</v>
      </c>
      <c r="L230" s="107">
        <f>+L229*12</f>
        <v>0</v>
      </c>
      <c r="M230" s="106"/>
      <c r="N230" s="176"/>
      <c r="O230" s="168">
        <f>+O229*12</f>
        <v>0</v>
      </c>
      <c r="P230" s="177"/>
      <c r="Q230" s="178">
        <f>SUM(Q227:Q229)</f>
        <v>0</v>
      </c>
      <c r="R230" s="179">
        <f>SUM(R227:R229)</f>
        <v>0</v>
      </c>
      <c r="S230" s="171">
        <f>+S229*12</f>
        <v>0</v>
      </c>
      <c r="T230" s="130"/>
      <c r="U230" s="131">
        <f>+U229*12</f>
        <v>0</v>
      </c>
      <c r="V230" s="203"/>
      <c r="W230" s="129">
        <f>SUMIF(S14:S225,"p",W14:W225)*12</f>
        <v>0</v>
      </c>
      <c r="X230" s="129">
        <f>COUNTIF(S14:S225,"P")</f>
        <v>0</v>
      </c>
      <c r="Y230" s="116" t="s">
        <v>159</v>
      </c>
      <c r="Z230" s="129">
        <f>+W229+W230-R229</f>
        <v>0</v>
      </c>
    </row>
    <row r="231" spans="1:26" s="116" customFormat="1" ht="16.5">
      <c r="A231" s="180"/>
      <c r="B231" s="181"/>
      <c r="C231" s="181"/>
      <c r="D231" s="182"/>
      <c r="E231" s="183"/>
      <c r="F231" s="183"/>
      <c r="G231" s="184"/>
      <c r="H231" s="184"/>
      <c r="I231" s="185"/>
      <c r="J231" s="186"/>
      <c r="K231" s="185"/>
      <c r="L231" s="185"/>
      <c r="M231" s="184"/>
      <c r="N231" s="182"/>
      <c r="P231" s="124"/>
      <c r="Q231" s="124"/>
      <c r="R231" s="124"/>
      <c r="S231" s="124"/>
      <c r="W231" s="187"/>
    </row>
    <row r="232" spans="1:26" s="116" customFormat="1">
      <c r="A232" s="127"/>
      <c r="B232" s="127"/>
      <c r="C232" s="127"/>
      <c r="D232" s="127"/>
      <c r="H232" s="187"/>
      <c r="P232" s="124"/>
      <c r="Q232" s="124"/>
      <c r="R232" s="124"/>
      <c r="S232" s="124"/>
    </row>
    <row r="233" spans="1:26" s="116" customFormat="1">
      <c r="P233" s="124"/>
      <c r="Q233" s="124"/>
      <c r="R233" s="124"/>
      <c r="S233" s="124"/>
    </row>
    <row r="234" spans="1:26" s="116" customFormat="1">
      <c r="P234" s="124"/>
      <c r="Q234" s="124"/>
      <c r="R234" s="124"/>
      <c r="S234" s="124"/>
    </row>
    <row r="235" spans="1:26" s="116" customFormat="1">
      <c r="P235" s="124"/>
      <c r="Q235" s="124"/>
      <c r="R235" s="124"/>
      <c r="S235" s="124"/>
    </row>
    <row r="236" spans="1:26" s="116" customFormat="1">
      <c r="P236" s="124"/>
      <c r="Q236" s="124"/>
      <c r="R236" s="124"/>
      <c r="S236" s="124"/>
    </row>
    <row r="237" spans="1:26" s="116" customFormat="1">
      <c r="P237" s="124"/>
      <c r="Q237" s="124"/>
      <c r="R237" s="124"/>
      <c r="S237" s="124"/>
    </row>
    <row r="238" spans="1:26" s="116" customFormat="1">
      <c r="P238" s="124"/>
      <c r="Q238" s="124"/>
      <c r="R238" s="124"/>
      <c r="S238" s="124"/>
    </row>
    <row r="239" spans="1:26" s="116" customFormat="1">
      <c r="P239" s="124"/>
      <c r="Q239" s="124"/>
      <c r="R239" s="124"/>
      <c r="S239" s="124"/>
    </row>
    <row r="240" spans="1:26" s="116" customFormat="1">
      <c r="P240" s="124"/>
      <c r="Q240" s="124"/>
      <c r="R240" s="124"/>
      <c r="S240" s="124"/>
    </row>
    <row r="241" spans="16:19" s="116" customFormat="1">
      <c r="P241" s="124"/>
      <c r="Q241" s="124"/>
      <c r="R241" s="124"/>
      <c r="S241" s="124"/>
    </row>
    <row r="242" spans="16:19" s="116" customFormat="1">
      <c r="P242" s="124"/>
      <c r="Q242" s="124"/>
      <c r="R242" s="124"/>
      <c r="S242" s="124"/>
    </row>
    <row r="243" spans="16:19" s="116" customFormat="1">
      <c r="P243" s="124"/>
      <c r="Q243" s="124"/>
      <c r="R243" s="124"/>
      <c r="S243" s="124"/>
    </row>
    <row r="244" spans="16:19" s="116" customFormat="1">
      <c r="P244" s="124"/>
      <c r="Q244" s="124"/>
      <c r="R244" s="124"/>
      <c r="S244" s="124"/>
    </row>
    <row r="245" spans="16:19" s="116" customFormat="1">
      <c r="P245" s="124"/>
      <c r="Q245" s="124"/>
      <c r="R245" s="124"/>
      <c r="S245" s="124"/>
    </row>
    <row r="246" spans="16:19" s="116" customFormat="1">
      <c r="P246" s="124"/>
      <c r="Q246" s="124"/>
      <c r="R246" s="124"/>
      <c r="S246" s="124"/>
    </row>
    <row r="247" spans="16:19" s="116" customFormat="1">
      <c r="P247" s="124"/>
      <c r="Q247" s="124"/>
      <c r="R247" s="124"/>
      <c r="S247" s="124"/>
    </row>
    <row r="248" spans="16:19" s="116" customFormat="1">
      <c r="P248" s="124"/>
      <c r="Q248" s="124"/>
      <c r="R248" s="124"/>
      <c r="S248" s="124"/>
    </row>
    <row r="249" spans="16:19" s="116" customFormat="1">
      <c r="P249" s="124"/>
      <c r="Q249" s="124"/>
      <c r="R249" s="124"/>
      <c r="S249" s="124"/>
    </row>
    <row r="250" spans="16:19" s="116" customFormat="1">
      <c r="P250" s="124"/>
      <c r="Q250" s="124"/>
      <c r="R250" s="124"/>
      <c r="S250" s="124"/>
    </row>
    <row r="251" spans="16:19" s="116" customFormat="1">
      <c r="P251" s="124"/>
      <c r="Q251" s="124"/>
      <c r="R251" s="124"/>
      <c r="S251" s="124"/>
    </row>
    <row r="252" spans="16:19" s="116" customFormat="1">
      <c r="P252" s="124"/>
      <c r="Q252" s="124"/>
      <c r="R252" s="124"/>
      <c r="S252" s="124"/>
    </row>
    <row r="253" spans="16:19" s="116" customFormat="1">
      <c r="P253" s="124"/>
      <c r="Q253" s="124"/>
      <c r="R253" s="124"/>
      <c r="S253" s="124"/>
    </row>
    <row r="254" spans="16:19" s="116" customFormat="1">
      <c r="P254" s="124"/>
      <c r="Q254" s="124"/>
      <c r="R254" s="124"/>
      <c r="S254" s="124"/>
    </row>
    <row r="255" spans="16:19" s="116" customFormat="1">
      <c r="P255" s="124"/>
      <c r="Q255" s="124"/>
      <c r="R255" s="124"/>
      <c r="S255" s="124"/>
    </row>
    <row r="256" spans="16:19" s="116" customFormat="1">
      <c r="P256" s="124"/>
      <c r="Q256" s="124"/>
      <c r="R256" s="124"/>
      <c r="S256" s="124"/>
    </row>
    <row r="257" spans="16:19" s="116" customFormat="1">
      <c r="P257" s="124"/>
      <c r="Q257" s="124"/>
      <c r="R257" s="124"/>
      <c r="S257" s="124"/>
    </row>
    <row r="258" spans="16:19" s="116" customFormat="1">
      <c r="P258" s="124"/>
      <c r="Q258" s="124"/>
      <c r="R258" s="124"/>
      <c r="S258" s="124"/>
    </row>
    <row r="259" spans="16:19" s="116" customFormat="1">
      <c r="P259" s="124"/>
      <c r="Q259" s="124"/>
      <c r="R259" s="124"/>
      <c r="S259" s="124"/>
    </row>
    <row r="260" spans="16:19" s="116" customFormat="1">
      <c r="P260" s="124"/>
      <c r="Q260" s="124"/>
      <c r="R260" s="124"/>
      <c r="S260" s="124"/>
    </row>
    <row r="261" spans="16:19" s="116" customFormat="1">
      <c r="P261" s="124"/>
      <c r="Q261" s="124"/>
      <c r="R261" s="124"/>
      <c r="S261" s="124"/>
    </row>
    <row r="262" spans="16:19" s="116" customFormat="1">
      <c r="P262" s="124"/>
      <c r="Q262" s="124"/>
      <c r="R262" s="124"/>
      <c r="S262" s="124"/>
    </row>
    <row r="263" spans="16:19" s="116" customFormat="1">
      <c r="P263" s="124"/>
      <c r="Q263" s="124"/>
      <c r="R263" s="124"/>
      <c r="S263" s="124"/>
    </row>
    <row r="264" spans="16:19" s="116" customFormat="1">
      <c r="P264" s="124"/>
      <c r="Q264" s="124"/>
      <c r="R264" s="124"/>
      <c r="S264" s="124"/>
    </row>
    <row r="265" spans="16:19" s="116" customFormat="1">
      <c r="P265" s="124"/>
      <c r="Q265" s="124"/>
      <c r="R265" s="124"/>
      <c r="S265" s="124"/>
    </row>
    <row r="266" spans="16:19" s="116" customFormat="1">
      <c r="P266" s="124"/>
      <c r="Q266" s="124"/>
      <c r="R266" s="124"/>
      <c r="S266" s="124"/>
    </row>
    <row r="267" spans="16:19" s="116" customFormat="1">
      <c r="P267" s="124"/>
      <c r="Q267" s="124"/>
      <c r="R267" s="124"/>
      <c r="S267" s="124"/>
    </row>
    <row r="268" spans="16:19" s="116" customFormat="1">
      <c r="P268" s="124"/>
      <c r="Q268" s="124"/>
      <c r="R268" s="124"/>
      <c r="S268" s="124"/>
    </row>
    <row r="269" spans="16:19" s="116" customFormat="1">
      <c r="P269" s="124"/>
      <c r="Q269" s="124"/>
      <c r="R269" s="124"/>
      <c r="S269" s="124"/>
    </row>
    <row r="270" spans="16:19" s="116" customFormat="1">
      <c r="P270" s="124"/>
      <c r="Q270" s="124"/>
      <c r="R270" s="124"/>
      <c r="S270" s="124"/>
    </row>
    <row r="271" spans="16:19" s="116" customFormat="1">
      <c r="P271" s="124"/>
      <c r="Q271" s="124"/>
      <c r="R271" s="124"/>
      <c r="S271" s="124"/>
    </row>
    <row r="272" spans="16:19" s="116" customFormat="1">
      <c r="P272" s="124"/>
      <c r="Q272" s="124"/>
      <c r="R272" s="124"/>
      <c r="S272" s="124"/>
    </row>
    <row r="273" spans="16:19" s="116" customFormat="1">
      <c r="P273" s="124"/>
      <c r="Q273" s="124"/>
      <c r="R273" s="124"/>
      <c r="S273" s="124"/>
    </row>
    <row r="274" spans="16:19" s="116" customFormat="1">
      <c r="P274" s="124"/>
      <c r="Q274" s="124"/>
      <c r="R274" s="124"/>
      <c r="S274" s="124"/>
    </row>
    <row r="275" spans="16:19" s="116" customFormat="1">
      <c r="P275" s="124"/>
      <c r="Q275" s="124"/>
      <c r="R275" s="124"/>
      <c r="S275" s="124"/>
    </row>
    <row r="276" spans="16:19" s="116" customFormat="1">
      <c r="P276" s="124"/>
      <c r="Q276" s="124"/>
      <c r="R276" s="124"/>
      <c r="S276" s="124"/>
    </row>
    <row r="277" spans="16:19" s="116" customFormat="1">
      <c r="P277" s="124"/>
      <c r="Q277" s="124"/>
      <c r="R277" s="124"/>
      <c r="S277" s="124"/>
    </row>
    <row r="278" spans="16:19" s="116" customFormat="1">
      <c r="P278" s="124"/>
      <c r="Q278" s="124"/>
      <c r="R278" s="124"/>
      <c r="S278" s="124"/>
    </row>
    <row r="279" spans="16:19" s="116" customFormat="1">
      <c r="P279" s="124"/>
      <c r="Q279" s="124"/>
      <c r="R279" s="124"/>
      <c r="S279" s="124"/>
    </row>
    <row r="280" spans="16:19" s="116" customFormat="1">
      <c r="P280" s="124"/>
      <c r="Q280" s="124"/>
      <c r="R280" s="124"/>
      <c r="S280" s="124"/>
    </row>
    <row r="281" spans="16:19" s="116" customFormat="1">
      <c r="P281" s="124"/>
      <c r="Q281" s="124"/>
      <c r="R281" s="124"/>
      <c r="S281" s="124"/>
    </row>
    <row r="282" spans="16:19" s="116" customFormat="1">
      <c r="P282" s="124"/>
      <c r="Q282" s="124"/>
      <c r="R282" s="124"/>
      <c r="S282" s="124"/>
    </row>
    <row r="283" spans="16:19" s="116" customFormat="1">
      <c r="P283" s="124"/>
      <c r="Q283" s="124"/>
      <c r="R283" s="124"/>
      <c r="S283" s="124"/>
    </row>
    <row r="284" spans="16:19" s="116" customFormat="1">
      <c r="P284" s="124"/>
      <c r="Q284" s="124"/>
      <c r="R284" s="124"/>
      <c r="S284" s="124"/>
    </row>
    <row r="285" spans="16:19" s="116" customFormat="1">
      <c r="P285" s="124"/>
      <c r="Q285" s="124"/>
      <c r="R285" s="124"/>
      <c r="S285" s="124"/>
    </row>
    <row r="286" spans="16:19" s="116" customFormat="1">
      <c r="P286" s="124"/>
      <c r="Q286" s="124"/>
      <c r="R286" s="124"/>
      <c r="S286" s="124"/>
    </row>
    <row r="287" spans="16:19" s="116" customFormat="1">
      <c r="P287" s="124"/>
      <c r="Q287" s="124"/>
      <c r="R287" s="124"/>
      <c r="S287" s="124"/>
    </row>
    <row r="288" spans="16:19" s="116" customFormat="1">
      <c r="P288" s="124"/>
      <c r="Q288" s="124"/>
      <c r="R288" s="124"/>
      <c r="S288" s="124"/>
    </row>
    <row r="289" spans="16:19" s="116" customFormat="1">
      <c r="P289" s="124"/>
      <c r="Q289" s="124"/>
      <c r="R289" s="124"/>
      <c r="S289" s="124"/>
    </row>
    <row r="290" spans="16:19" s="116" customFormat="1">
      <c r="P290" s="124"/>
      <c r="Q290" s="124"/>
      <c r="R290" s="124"/>
      <c r="S290" s="124"/>
    </row>
    <row r="291" spans="16:19" s="116" customFormat="1">
      <c r="P291" s="124"/>
      <c r="Q291" s="124"/>
      <c r="R291" s="124"/>
      <c r="S291" s="124"/>
    </row>
    <row r="292" spans="16:19" s="116" customFormat="1">
      <c r="P292" s="124"/>
      <c r="Q292" s="124"/>
      <c r="R292" s="124"/>
      <c r="S292" s="124"/>
    </row>
    <row r="293" spans="16:19" s="116" customFormat="1">
      <c r="P293" s="124"/>
      <c r="Q293" s="124"/>
      <c r="R293" s="124"/>
      <c r="S293" s="124"/>
    </row>
    <row r="294" spans="16:19" s="116" customFormat="1">
      <c r="P294" s="124"/>
      <c r="Q294" s="124"/>
      <c r="R294" s="124"/>
      <c r="S294" s="124"/>
    </row>
    <row r="295" spans="16:19" s="116" customFormat="1">
      <c r="P295" s="124"/>
      <c r="Q295" s="124"/>
      <c r="R295" s="124"/>
      <c r="S295" s="124"/>
    </row>
    <row r="296" spans="16:19" s="116" customFormat="1">
      <c r="P296" s="124"/>
      <c r="Q296" s="124"/>
      <c r="R296" s="124"/>
      <c r="S296" s="124"/>
    </row>
    <row r="297" spans="16:19" s="116" customFormat="1">
      <c r="P297" s="124"/>
      <c r="Q297" s="124"/>
      <c r="R297" s="124"/>
      <c r="S297" s="124"/>
    </row>
    <row r="298" spans="16:19" s="116" customFormat="1">
      <c r="P298" s="124"/>
      <c r="Q298" s="124"/>
      <c r="R298" s="124"/>
      <c r="S298" s="124"/>
    </row>
    <row r="299" spans="16:19" s="116" customFormat="1">
      <c r="P299" s="124"/>
      <c r="Q299" s="124"/>
      <c r="R299" s="124"/>
      <c r="S299" s="124"/>
    </row>
    <row r="300" spans="16:19" s="116" customFormat="1">
      <c r="P300" s="124"/>
      <c r="Q300" s="124"/>
      <c r="R300" s="124"/>
      <c r="S300" s="124"/>
    </row>
    <row r="301" spans="16:19" s="116" customFormat="1">
      <c r="P301" s="124"/>
      <c r="Q301" s="124"/>
      <c r="R301" s="124"/>
      <c r="S301" s="124"/>
    </row>
    <row r="302" spans="16:19" s="116" customFormat="1">
      <c r="P302" s="124"/>
      <c r="Q302" s="124"/>
      <c r="R302" s="124"/>
      <c r="S302" s="124"/>
    </row>
    <row r="303" spans="16:19" s="116" customFormat="1">
      <c r="P303" s="124"/>
      <c r="Q303" s="124"/>
      <c r="R303" s="124"/>
      <c r="S303" s="124"/>
    </row>
    <row r="304" spans="16:19" s="116" customFormat="1">
      <c r="P304" s="124"/>
      <c r="Q304" s="124"/>
      <c r="R304" s="124"/>
      <c r="S304" s="124"/>
    </row>
    <row r="305" spans="16:19" s="116" customFormat="1">
      <c r="P305" s="124"/>
      <c r="Q305" s="124"/>
      <c r="R305" s="124"/>
      <c r="S305" s="124"/>
    </row>
    <row r="306" spans="16:19" s="116" customFormat="1">
      <c r="P306" s="124"/>
      <c r="Q306" s="124"/>
      <c r="R306" s="124"/>
      <c r="S306" s="124"/>
    </row>
    <row r="307" spans="16:19" s="116" customFormat="1">
      <c r="P307" s="124"/>
      <c r="Q307" s="124"/>
      <c r="R307" s="124"/>
      <c r="S307" s="124"/>
    </row>
    <row r="308" spans="16:19" s="116" customFormat="1">
      <c r="P308" s="124"/>
      <c r="Q308" s="124"/>
      <c r="R308" s="124"/>
      <c r="S308" s="124"/>
    </row>
    <row r="309" spans="16:19" s="116" customFormat="1">
      <c r="P309" s="124"/>
      <c r="Q309" s="124"/>
      <c r="R309" s="124"/>
      <c r="S309" s="124"/>
    </row>
    <row r="310" spans="16:19" s="116" customFormat="1">
      <c r="P310" s="124"/>
      <c r="Q310" s="124"/>
      <c r="R310" s="124"/>
      <c r="S310" s="124"/>
    </row>
    <row r="311" spans="16:19" s="116" customFormat="1">
      <c r="P311" s="124"/>
      <c r="Q311" s="124"/>
      <c r="R311" s="124"/>
      <c r="S311" s="124"/>
    </row>
    <row r="312" spans="16:19" s="116" customFormat="1">
      <c r="P312" s="124"/>
      <c r="Q312" s="124"/>
      <c r="R312" s="124"/>
      <c r="S312" s="124"/>
    </row>
    <row r="313" spans="16:19" s="116" customFormat="1">
      <c r="P313" s="124"/>
      <c r="Q313" s="124"/>
      <c r="R313" s="124"/>
      <c r="S313" s="124"/>
    </row>
    <row r="314" spans="16:19" s="116" customFormat="1">
      <c r="P314" s="124"/>
      <c r="Q314" s="124"/>
      <c r="R314" s="124"/>
      <c r="S314" s="124"/>
    </row>
    <row r="315" spans="16:19" s="116" customFormat="1">
      <c r="P315" s="124"/>
      <c r="Q315" s="124"/>
      <c r="R315" s="124"/>
      <c r="S315" s="124"/>
    </row>
    <row r="316" spans="16:19" s="116" customFormat="1">
      <c r="P316" s="124"/>
      <c r="Q316" s="124"/>
      <c r="R316" s="124"/>
      <c r="S316" s="124"/>
    </row>
    <row r="317" spans="16:19" s="116" customFormat="1">
      <c r="P317" s="124"/>
      <c r="Q317" s="124"/>
      <c r="R317" s="124"/>
      <c r="S317" s="124"/>
    </row>
    <row r="318" spans="16:19" s="116" customFormat="1">
      <c r="P318" s="124"/>
      <c r="Q318" s="124"/>
      <c r="R318" s="124"/>
      <c r="S318" s="124"/>
    </row>
    <row r="319" spans="16:19" s="116" customFormat="1">
      <c r="P319" s="124"/>
      <c r="Q319" s="124"/>
      <c r="R319" s="124"/>
      <c r="S319" s="124"/>
    </row>
    <row r="320" spans="16:19" s="116" customFormat="1">
      <c r="P320" s="124"/>
      <c r="Q320" s="124"/>
      <c r="R320" s="124"/>
      <c r="S320" s="124"/>
    </row>
    <row r="321" spans="16:19" s="116" customFormat="1">
      <c r="P321" s="124"/>
      <c r="Q321" s="124"/>
      <c r="R321" s="124"/>
      <c r="S321" s="124"/>
    </row>
    <row r="322" spans="16:19" s="116" customFormat="1">
      <c r="P322" s="124"/>
      <c r="Q322" s="124"/>
      <c r="R322" s="124"/>
      <c r="S322" s="124"/>
    </row>
    <row r="323" spans="16:19" s="116" customFormat="1">
      <c r="P323" s="124"/>
      <c r="Q323" s="124"/>
      <c r="R323" s="124"/>
      <c r="S323" s="124"/>
    </row>
    <row r="324" spans="16:19" s="116" customFormat="1">
      <c r="P324" s="124"/>
      <c r="Q324" s="124"/>
      <c r="R324" s="124"/>
      <c r="S324" s="124"/>
    </row>
    <row r="325" spans="16:19" s="116" customFormat="1">
      <c r="P325" s="124"/>
      <c r="Q325" s="124"/>
      <c r="R325" s="124"/>
      <c r="S325" s="124"/>
    </row>
    <row r="326" spans="16:19" s="116" customFormat="1">
      <c r="P326" s="124"/>
      <c r="Q326" s="124"/>
      <c r="R326" s="124"/>
      <c r="S326" s="124"/>
    </row>
    <row r="327" spans="16:19" s="116" customFormat="1">
      <c r="P327" s="124"/>
      <c r="Q327" s="124"/>
      <c r="R327" s="124"/>
      <c r="S327" s="124"/>
    </row>
    <row r="328" spans="16:19" s="116" customFormat="1">
      <c r="P328" s="124"/>
      <c r="Q328" s="124"/>
      <c r="R328" s="124"/>
      <c r="S328" s="124"/>
    </row>
    <row r="329" spans="16:19" s="116" customFormat="1">
      <c r="P329" s="124"/>
      <c r="Q329" s="124"/>
      <c r="R329" s="124"/>
      <c r="S329" s="124"/>
    </row>
    <row r="330" spans="16:19" s="116" customFormat="1">
      <c r="P330" s="124"/>
      <c r="Q330" s="124"/>
      <c r="R330" s="124"/>
      <c r="S330" s="124"/>
    </row>
    <row r="331" spans="16:19" s="116" customFormat="1">
      <c r="P331" s="124"/>
      <c r="Q331" s="124"/>
      <c r="R331" s="124"/>
      <c r="S331" s="124"/>
    </row>
    <row r="332" spans="16:19" s="116" customFormat="1">
      <c r="P332" s="124"/>
      <c r="Q332" s="124"/>
      <c r="R332" s="124"/>
      <c r="S332" s="124"/>
    </row>
    <row r="333" spans="16:19" s="116" customFormat="1">
      <c r="P333" s="124"/>
      <c r="Q333" s="124"/>
      <c r="R333" s="124"/>
      <c r="S333" s="124"/>
    </row>
    <row r="334" spans="16:19" s="116" customFormat="1">
      <c r="P334" s="124"/>
      <c r="Q334" s="124"/>
      <c r="R334" s="124"/>
      <c r="S334" s="124"/>
    </row>
    <row r="335" spans="16:19" s="116" customFormat="1">
      <c r="P335" s="124"/>
      <c r="Q335" s="124"/>
      <c r="R335" s="124"/>
      <c r="S335" s="124"/>
    </row>
    <row r="336" spans="16:19" s="116" customFormat="1">
      <c r="P336" s="124"/>
      <c r="Q336" s="124"/>
      <c r="R336" s="124"/>
      <c r="S336" s="124"/>
    </row>
    <row r="337" spans="16:19" s="116" customFormat="1">
      <c r="P337" s="124"/>
      <c r="Q337" s="124"/>
      <c r="R337" s="124"/>
      <c r="S337" s="124"/>
    </row>
    <row r="338" spans="16:19" s="116" customFormat="1">
      <c r="P338" s="124"/>
      <c r="Q338" s="124"/>
      <c r="R338" s="124"/>
      <c r="S338" s="124"/>
    </row>
    <row r="339" spans="16:19" s="116" customFormat="1">
      <c r="P339" s="124"/>
      <c r="Q339" s="124"/>
      <c r="R339" s="124"/>
      <c r="S339" s="124"/>
    </row>
    <row r="340" spans="16:19" s="116" customFormat="1">
      <c r="P340" s="124"/>
      <c r="Q340" s="124"/>
      <c r="R340" s="124"/>
      <c r="S340" s="124"/>
    </row>
    <row r="341" spans="16:19" s="116" customFormat="1">
      <c r="P341" s="124"/>
      <c r="Q341" s="124"/>
      <c r="R341" s="124"/>
      <c r="S341" s="124"/>
    </row>
    <row r="342" spans="16:19" s="116" customFormat="1">
      <c r="P342" s="124"/>
      <c r="Q342" s="124"/>
      <c r="R342" s="124"/>
      <c r="S342" s="124"/>
    </row>
    <row r="343" spans="16:19" s="116" customFormat="1">
      <c r="P343" s="124"/>
      <c r="Q343" s="124"/>
      <c r="R343" s="124"/>
      <c r="S343" s="124"/>
    </row>
    <row r="344" spans="16:19" s="116" customFormat="1">
      <c r="P344" s="124"/>
      <c r="Q344" s="124"/>
      <c r="R344" s="124"/>
      <c r="S344" s="124"/>
    </row>
    <row r="345" spans="16:19" s="116" customFormat="1">
      <c r="P345" s="124"/>
      <c r="Q345" s="124"/>
      <c r="R345" s="124"/>
      <c r="S345" s="124"/>
    </row>
    <row r="346" spans="16:19" s="116" customFormat="1">
      <c r="P346" s="124"/>
      <c r="Q346" s="124"/>
      <c r="R346" s="124"/>
      <c r="S346" s="124"/>
    </row>
    <row r="347" spans="16:19" s="116" customFormat="1">
      <c r="P347" s="124"/>
      <c r="Q347" s="124"/>
      <c r="R347" s="124"/>
      <c r="S347" s="124"/>
    </row>
    <row r="348" spans="16:19" s="116" customFormat="1">
      <c r="P348" s="124"/>
      <c r="Q348" s="124"/>
      <c r="R348" s="124"/>
      <c r="S348" s="124"/>
    </row>
    <row r="349" spans="16:19" s="116" customFormat="1">
      <c r="P349" s="124"/>
      <c r="Q349" s="124"/>
      <c r="R349" s="124"/>
      <c r="S349" s="124"/>
    </row>
    <row r="350" spans="16:19" s="116" customFormat="1">
      <c r="P350" s="124"/>
      <c r="Q350" s="124"/>
      <c r="R350" s="124"/>
      <c r="S350" s="124"/>
    </row>
    <row r="351" spans="16:19" s="116" customFormat="1">
      <c r="P351" s="124"/>
      <c r="Q351" s="124"/>
      <c r="R351" s="124"/>
      <c r="S351" s="124"/>
    </row>
    <row r="352" spans="16:19" s="116" customFormat="1">
      <c r="P352" s="124"/>
      <c r="Q352" s="124"/>
      <c r="R352" s="124"/>
      <c r="S352" s="124"/>
    </row>
    <row r="353" spans="16:19" s="116" customFormat="1">
      <c r="P353" s="124"/>
      <c r="Q353" s="124"/>
      <c r="R353" s="124"/>
      <c r="S353" s="124"/>
    </row>
    <row r="354" spans="16:19" s="116" customFormat="1">
      <c r="P354" s="124"/>
      <c r="Q354" s="124"/>
      <c r="R354" s="124"/>
      <c r="S354" s="124"/>
    </row>
    <row r="355" spans="16:19" s="116" customFormat="1">
      <c r="P355" s="124"/>
      <c r="Q355" s="124"/>
      <c r="R355" s="124"/>
      <c r="S355" s="124"/>
    </row>
    <row r="356" spans="16:19" s="116" customFormat="1">
      <c r="P356" s="124"/>
      <c r="Q356" s="124"/>
      <c r="R356" s="124"/>
      <c r="S356" s="124"/>
    </row>
    <row r="357" spans="16:19" s="116" customFormat="1">
      <c r="P357" s="124"/>
      <c r="Q357" s="124"/>
      <c r="R357" s="124"/>
      <c r="S357" s="124"/>
    </row>
    <row r="358" spans="16:19" s="116" customFormat="1">
      <c r="P358" s="124"/>
      <c r="Q358" s="124"/>
      <c r="R358" s="124"/>
      <c r="S358" s="124"/>
    </row>
    <row r="359" spans="16:19" s="116" customFormat="1">
      <c r="P359" s="124"/>
      <c r="Q359" s="124"/>
      <c r="R359" s="124"/>
      <c r="S359" s="124"/>
    </row>
    <row r="360" spans="16:19" s="116" customFormat="1">
      <c r="P360" s="124"/>
      <c r="Q360" s="124"/>
      <c r="R360" s="124"/>
      <c r="S360" s="124"/>
    </row>
    <row r="361" spans="16:19" s="116" customFormat="1">
      <c r="P361" s="124"/>
      <c r="Q361" s="124"/>
      <c r="R361" s="124"/>
      <c r="S361" s="124"/>
    </row>
    <row r="362" spans="16:19" s="116" customFormat="1">
      <c r="P362" s="124"/>
      <c r="Q362" s="124"/>
      <c r="R362" s="124"/>
      <c r="S362" s="124"/>
    </row>
    <row r="363" spans="16:19" s="116" customFormat="1">
      <c r="P363" s="124"/>
      <c r="Q363" s="124"/>
      <c r="R363" s="124"/>
      <c r="S363" s="124"/>
    </row>
    <row r="364" spans="16:19" s="116" customFormat="1">
      <c r="P364" s="124"/>
      <c r="Q364" s="124"/>
      <c r="R364" s="124"/>
      <c r="S364" s="124"/>
    </row>
    <row r="365" spans="16:19" s="116" customFormat="1">
      <c r="P365" s="124"/>
      <c r="Q365" s="124"/>
      <c r="R365" s="124"/>
      <c r="S365" s="124"/>
    </row>
    <row r="366" spans="16:19" s="116" customFormat="1">
      <c r="P366" s="124"/>
      <c r="Q366" s="124"/>
      <c r="R366" s="124"/>
      <c r="S366" s="124"/>
    </row>
    <row r="367" spans="16:19" s="116" customFormat="1">
      <c r="P367" s="124"/>
      <c r="Q367" s="124"/>
      <c r="R367" s="124"/>
      <c r="S367" s="124"/>
    </row>
    <row r="368" spans="16:19" s="116" customFormat="1">
      <c r="P368" s="124"/>
      <c r="Q368" s="124"/>
      <c r="R368" s="124"/>
      <c r="S368" s="124"/>
    </row>
    <row r="369" spans="16:19" s="116" customFormat="1">
      <c r="P369" s="124"/>
      <c r="Q369" s="124"/>
      <c r="R369" s="124"/>
      <c r="S369" s="124"/>
    </row>
    <row r="370" spans="16:19" s="116" customFormat="1">
      <c r="P370" s="124"/>
      <c r="Q370" s="124"/>
      <c r="R370" s="124"/>
      <c r="S370" s="124"/>
    </row>
    <row r="371" spans="16:19" s="116" customFormat="1">
      <c r="P371" s="124"/>
      <c r="Q371" s="124"/>
      <c r="R371" s="124"/>
      <c r="S371" s="124"/>
    </row>
    <row r="372" spans="16:19" s="116" customFormat="1">
      <c r="P372" s="124"/>
      <c r="Q372" s="124"/>
      <c r="R372" s="124"/>
      <c r="S372" s="124"/>
    </row>
    <row r="373" spans="16:19" s="116" customFormat="1">
      <c r="P373" s="124"/>
      <c r="Q373" s="124"/>
      <c r="R373" s="124"/>
      <c r="S373" s="124"/>
    </row>
    <row r="374" spans="16:19" s="116" customFormat="1">
      <c r="P374" s="124"/>
      <c r="Q374" s="124"/>
      <c r="R374" s="124"/>
      <c r="S374" s="124"/>
    </row>
    <row r="375" spans="16:19" s="116" customFormat="1">
      <c r="P375" s="124"/>
      <c r="Q375" s="124"/>
      <c r="R375" s="124"/>
      <c r="S375" s="124"/>
    </row>
    <row r="376" spans="16:19" s="116" customFormat="1">
      <c r="P376" s="124"/>
      <c r="Q376" s="124"/>
      <c r="R376" s="124"/>
      <c r="S376" s="124"/>
    </row>
    <row r="377" spans="16:19" s="116" customFormat="1">
      <c r="P377" s="124"/>
      <c r="Q377" s="124"/>
      <c r="R377" s="124"/>
      <c r="S377" s="124"/>
    </row>
    <row r="378" spans="16:19" s="116" customFormat="1">
      <c r="P378" s="124"/>
      <c r="Q378" s="124"/>
      <c r="R378" s="124"/>
      <c r="S378" s="124"/>
    </row>
    <row r="379" spans="16:19" s="116" customFormat="1">
      <c r="P379" s="124"/>
      <c r="Q379" s="124"/>
      <c r="R379" s="124"/>
      <c r="S379" s="124"/>
    </row>
    <row r="380" spans="16:19" s="116" customFormat="1">
      <c r="P380" s="124"/>
      <c r="Q380" s="124"/>
      <c r="R380" s="124"/>
      <c r="S380" s="124"/>
    </row>
    <row r="381" spans="16:19" s="116" customFormat="1">
      <c r="P381" s="124"/>
      <c r="Q381" s="124"/>
      <c r="R381" s="124"/>
      <c r="S381" s="124"/>
    </row>
    <row r="382" spans="16:19" s="116" customFormat="1">
      <c r="P382" s="124"/>
      <c r="Q382" s="124"/>
      <c r="R382" s="124"/>
      <c r="S382" s="124"/>
    </row>
    <row r="383" spans="16:19" s="116" customFormat="1">
      <c r="P383" s="124"/>
      <c r="Q383" s="124"/>
      <c r="R383" s="124"/>
      <c r="S383" s="124"/>
    </row>
    <row r="384" spans="16:19" s="116" customFormat="1">
      <c r="P384" s="124"/>
      <c r="Q384" s="124"/>
      <c r="R384" s="124"/>
      <c r="S384" s="124"/>
    </row>
    <row r="385" spans="16:19" s="116" customFormat="1">
      <c r="P385" s="124"/>
      <c r="Q385" s="124"/>
      <c r="R385" s="124"/>
      <c r="S385" s="124"/>
    </row>
    <row r="386" spans="16:19" s="116" customFormat="1">
      <c r="P386" s="124"/>
      <c r="Q386" s="124"/>
      <c r="R386" s="124"/>
      <c r="S386" s="124"/>
    </row>
    <row r="387" spans="16:19" s="116" customFormat="1">
      <c r="P387" s="124"/>
      <c r="Q387" s="124"/>
      <c r="R387" s="124"/>
      <c r="S387" s="124"/>
    </row>
    <row r="388" spans="16:19" s="116" customFormat="1">
      <c r="P388" s="124"/>
      <c r="Q388" s="124"/>
      <c r="R388" s="124"/>
      <c r="S388" s="124"/>
    </row>
    <row r="389" spans="16:19" s="116" customFormat="1">
      <c r="P389" s="124"/>
      <c r="Q389" s="124"/>
      <c r="R389" s="124"/>
      <c r="S389" s="124"/>
    </row>
    <row r="390" spans="16:19" s="116" customFormat="1">
      <c r="P390" s="124"/>
      <c r="Q390" s="124"/>
      <c r="R390" s="124"/>
      <c r="S390" s="124"/>
    </row>
    <row r="391" spans="16:19" s="116" customFormat="1">
      <c r="P391" s="124"/>
      <c r="Q391" s="124"/>
      <c r="R391" s="124"/>
      <c r="S391" s="124"/>
    </row>
    <row r="392" spans="16:19" s="116" customFormat="1">
      <c r="P392" s="124"/>
      <c r="Q392" s="124"/>
      <c r="R392" s="124"/>
      <c r="S392" s="124"/>
    </row>
    <row r="393" spans="16:19" s="116" customFormat="1">
      <c r="P393" s="124"/>
      <c r="Q393" s="124"/>
      <c r="R393" s="124"/>
      <c r="S393" s="124"/>
    </row>
    <row r="394" spans="16:19" s="116" customFormat="1">
      <c r="P394" s="124"/>
      <c r="Q394" s="124"/>
      <c r="R394" s="124"/>
      <c r="S394" s="124"/>
    </row>
    <row r="395" spans="16:19" s="116" customFormat="1">
      <c r="P395" s="124"/>
      <c r="Q395" s="124"/>
      <c r="R395" s="124"/>
      <c r="S395" s="124"/>
    </row>
    <row r="396" spans="16:19" s="116" customFormat="1">
      <c r="P396" s="124"/>
      <c r="Q396" s="124"/>
      <c r="R396" s="124"/>
      <c r="S396" s="124"/>
    </row>
    <row r="397" spans="16:19" s="116" customFormat="1">
      <c r="P397" s="124"/>
      <c r="Q397" s="124"/>
      <c r="R397" s="124"/>
      <c r="S397" s="124"/>
    </row>
    <row r="398" spans="16:19" s="116" customFormat="1">
      <c r="P398" s="124"/>
      <c r="Q398" s="124"/>
      <c r="R398" s="124"/>
      <c r="S398" s="124"/>
    </row>
    <row r="399" spans="16:19" s="116" customFormat="1">
      <c r="P399" s="124"/>
      <c r="Q399" s="124"/>
      <c r="R399" s="124"/>
      <c r="S399" s="124"/>
    </row>
    <row r="400" spans="16:19" s="116" customFormat="1">
      <c r="P400" s="124"/>
      <c r="Q400" s="124"/>
      <c r="R400" s="124"/>
      <c r="S400" s="124"/>
    </row>
    <row r="401" spans="16:19" s="116" customFormat="1">
      <c r="P401" s="124"/>
      <c r="Q401" s="124"/>
      <c r="R401" s="124"/>
      <c r="S401" s="124"/>
    </row>
    <row r="402" spans="16:19" s="116" customFormat="1">
      <c r="P402" s="124"/>
      <c r="Q402" s="124"/>
      <c r="R402" s="124"/>
      <c r="S402" s="124"/>
    </row>
    <row r="403" spans="16:19" s="116" customFormat="1">
      <c r="P403" s="124"/>
      <c r="Q403" s="124"/>
      <c r="R403" s="124"/>
      <c r="S403" s="124"/>
    </row>
    <row r="404" spans="16:19" s="116" customFormat="1">
      <c r="P404" s="124"/>
      <c r="Q404" s="124"/>
      <c r="R404" s="124"/>
      <c r="S404" s="124"/>
    </row>
    <row r="405" spans="16:19" s="116" customFormat="1">
      <c r="P405" s="124"/>
      <c r="Q405" s="124"/>
      <c r="R405" s="124"/>
      <c r="S405" s="124"/>
    </row>
    <row r="406" spans="16:19" s="116" customFormat="1">
      <c r="P406" s="124"/>
      <c r="Q406" s="124"/>
      <c r="R406" s="124"/>
      <c r="S406" s="124"/>
    </row>
    <row r="407" spans="16:19" s="116" customFormat="1">
      <c r="P407" s="124"/>
      <c r="Q407" s="124"/>
      <c r="R407" s="124"/>
      <c r="S407" s="124"/>
    </row>
    <row r="408" spans="16:19" s="116" customFormat="1">
      <c r="P408" s="124"/>
      <c r="Q408" s="124"/>
      <c r="R408" s="124"/>
      <c r="S408" s="124"/>
    </row>
    <row r="409" spans="16:19" s="116" customFormat="1">
      <c r="P409" s="124"/>
      <c r="Q409" s="124"/>
      <c r="R409" s="124"/>
      <c r="S409" s="124"/>
    </row>
    <row r="410" spans="16:19" s="116" customFormat="1">
      <c r="P410" s="124"/>
      <c r="Q410" s="124"/>
      <c r="R410" s="124"/>
      <c r="S410" s="124"/>
    </row>
    <row r="411" spans="16:19" s="116" customFormat="1">
      <c r="P411" s="124"/>
      <c r="Q411" s="124"/>
      <c r="R411" s="124"/>
      <c r="S411" s="124"/>
    </row>
    <row r="412" spans="16:19" s="116" customFormat="1">
      <c r="P412" s="124"/>
      <c r="Q412" s="124"/>
      <c r="R412" s="124"/>
      <c r="S412" s="124"/>
    </row>
  </sheetData>
  <sheetProtection password="CE99" sheet="1" objects="1" scenarios="1" formatCells="0" deleteRows="0"/>
  <mergeCells count="8">
    <mergeCell ref="Z10:Z13"/>
    <mergeCell ref="W228:X228"/>
    <mergeCell ref="Y12:Y13"/>
    <mergeCell ref="F1:I1"/>
    <mergeCell ref="F2:I2"/>
    <mergeCell ref="W4:X8"/>
    <mergeCell ref="D3:I3"/>
    <mergeCell ref="D4:G4"/>
  </mergeCells>
  <conditionalFormatting sqref="S14:S225">
    <cfRule type="containsText" dxfId="6" priority="13" operator="containsText" text="t">
      <formula>NOT(ISERROR(SEARCH("t",S14)))</formula>
    </cfRule>
  </conditionalFormatting>
  <conditionalFormatting sqref="Q14">
    <cfRule type="expression" dxfId="5" priority="3">
      <formula>IF(AND(S3="elderly",(Q14&lt;62),(ISBLANK(R14))),"Y")</formula>
    </cfRule>
  </conditionalFormatting>
  <conditionalFormatting sqref="R14">
    <cfRule type="expression" dxfId="4" priority="1">
      <formula>"AND($Q14&lt;62,$Q14&gt;0)"</formula>
    </cfRule>
  </conditionalFormatting>
  <dataValidations count="5">
    <dataValidation type="list" allowBlank="1" showErrorMessage="1" error="Enter a Y or leave blank" promptTitle="HC/Disabled" prompt="Insert a Y family HH is HC/Disabled." sqref="R14:R225">
      <formula1>"Y,y"</formula1>
    </dataValidation>
    <dataValidation type="list" allowBlank="1" showInputMessage="1" showErrorMessage="1" error="Entry must be erap, srap, other or left blank if not subsidized" sqref="P14:P225">
      <formula1>"ERAP,SRAP,OTHER,erap,srap,other"</formula1>
    </dataValidation>
    <dataValidation type="list" allowBlank="1" showInputMessage="1" showErrorMessage="1" error="Enter a p, t or leave blank" sqref="S14:S225">
      <formula1>"T,P,t, p"</formula1>
    </dataValidation>
    <dataValidation type="custom" errorStyle="warning" allowBlank="1" showInputMessage="1" showErrorMessage="1" error="The Head of Household is less than 62 and a Y in column 18 is not identifying family as disabled.  This family does not qualify for State Elderly Housing." sqref="T14:T225">
      <formula1>"T14=""Alert"""</formula1>
    </dataValidation>
    <dataValidation type="list" allowBlank="1" showInputMessage="1" showErrorMessage="1" error="Enter and X or leave blank" prompt="Enter an &quot;X&quot; if 4% or 9% Tax Credits involved." sqref="L3">
      <formula1>$M$1:$M$2</formula1>
    </dataValidation>
  </dataValidations>
  <pageMargins left="0.25" right="0.25" top="0.5" bottom="0.5" header="0" footer="0.05"/>
  <pageSetup paperSize="5" scale="52" fitToHeight="0" orientation="landscape" r:id="rId1"/>
  <headerFooter alignWithMargins="0">
    <oddFooter>&amp;R&amp;D&amp;F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A412"/>
  <sheetViews>
    <sheetView showGridLines="0" showOutlineSymbols="0" zoomScale="70" zoomScaleNormal="70" zoomScaleSheetLayoutView="25" workbookViewId="0">
      <pane ySplit="13" topLeftCell="A14" activePane="bottomLeft" state="frozen"/>
      <selection pane="bottomLeft" activeCell="L5" sqref="L5"/>
    </sheetView>
  </sheetViews>
  <sheetFormatPr defaultColWidth="14.7109375" defaultRowHeight="15"/>
  <cols>
    <col min="1" max="1" width="7.28515625" style="2" customWidth="1"/>
    <col min="2" max="2" width="9.85546875" style="2" customWidth="1"/>
    <col min="3" max="3" width="8.85546875" style="2" customWidth="1"/>
    <col min="4" max="4" width="11.140625" style="2" customWidth="1"/>
    <col min="5" max="5" width="9.85546875" style="2" customWidth="1"/>
    <col min="6" max="6" width="11.7109375" style="2" customWidth="1"/>
    <col min="7" max="7" width="14.5703125" style="2" customWidth="1"/>
    <col min="8" max="8" width="14.85546875" style="2" customWidth="1"/>
    <col min="9" max="9" width="14" style="2" customWidth="1"/>
    <col min="10" max="10" width="16.140625" style="2" customWidth="1"/>
    <col min="11" max="11" width="14.140625" style="2" customWidth="1"/>
    <col min="12" max="12" width="15.5703125" style="2" customWidth="1"/>
    <col min="13" max="13" width="14.5703125" style="2" customWidth="1"/>
    <col min="14" max="14" width="15.140625" style="2" customWidth="1"/>
    <col min="15" max="15" width="14.7109375" style="2"/>
    <col min="16" max="19" width="14.7109375" style="73"/>
    <col min="20" max="20" width="9" style="116" customWidth="1"/>
    <col min="21" max="21" width="15.42578125" style="116" customWidth="1"/>
    <col min="22" max="22" width="3.5703125" style="116" customWidth="1"/>
    <col min="23" max="23" width="11.42578125" style="116" customWidth="1"/>
    <col min="24" max="24" width="10.140625" style="116" customWidth="1"/>
    <col min="25" max="25" width="9.85546875" style="116" customWidth="1"/>
    <col min="26" max="26" width="16.28515625" style="116" customWidth="1"/>
    <col min="27" max="27" width="14.7109375" style="116"/>
    <col min="28" max="252" width="14.7109375" style="2"/>
    <col min="253" max="253" width="7.28515625" style="2" customWidth="1"/>
    <col min="254" max="254" width="9.85546875" style="2" customWidth="1"/>
    <col min="255" max="255" width="8.85546875" style="2" customWidth="1"/>
    <col min="256" max="256" width="11.140625" style="2" customWidth="1"/>
    <col min="257" max="257" width="9.85546875" style="2" customWidth="1"/>
    <col min="258" max="258" width="11.7109375" style="2" customWidth="1"/>
    <col min="259" max="259" width="14.5703125" style="2" customWidth="1"/>
    <col min="260" max="260" width="14.85546875" style="2" customWidth="1"/>
    <col min="261" max="261" width="14" style="2" customWidth="1"/>
    <col min="262" max="262" width="16.140625" style="2" customWidth="1"/>
    <col min="263" max="263" width="14.140625" style="2" customWidth="1"/>
    <col min="264" max="264" width="15.5703125" style="2" customWidth="1"/>
    <col min="265" max="265" width="14.5703125" style="2" customWidth="1"/>
    <col min="266" max="266" width="15.140625" style="2" customWidth="1"/>
    <col min="267" max="508" width="14.7109375" style="2"/>
    <col min="509" max="509" width="7.28515625" style="2" customWidth="1"/>
    <col min="510" max="510" width="9.85546875" style="2" customWidth="1"/>
    <col min="511" max="511" width="8.85546875" style="2" customWidth="1"/>
    <col min="512" max="512" width="11.140625" style="2" customWidth="1"/>
    <col min="513" max="513" width="9.85546875" style="2" customWidth="1"/>
    <col min="514" max="514" width="11.7109375" style="2" customWidth="1"/>
    <col min="515" max="515" width="14.5703125" style="2" customWidth="1"/>
    <col min="516" max="516" width="14.85546875" style="2" customWidth="1"/>
    <col min="517" max="517" width="14" style="2" customWidth="1"/>
    <col min="518" max="518" width="16.140625" style="2" customWidth="1"/>
    <col min="519" max="519" width="14.140625" style="2" customWidth="1"/>
    <col min="520" max="520" width="15.5703125" style="2" customWidth="1"/>
    <col min="521" max="521" width="14.5703125" style="2" customWidth="1"/>
    <col min="522" max="522" width="15.140625" style="2" customWidth="1"/>
    <col min="523" max="764" width="14.7109375" style="2"/>
    <col min="765" max="765" width="7.28515625" style="2" customWidth="1"/>
    <col min="766" max="766" width="9.85546875" style="2" customWidth="1"/>
    <col min="767" max="767" width="8.85546875" style="2" customWidth="1"/>
    <col min="768" max="768" width="11.140625" style="2" customWidth="1"/>
    <col min="769" max="769" width="9.85546875" style="2" customWidth="1"/>
    <col min="770" max="770" width="11.7109375" style="2" customWidth="1"/>
    <col min="771" max="771" width="14.5703125" style="2" customWidth="1"/>
    <col min="772" max="772" width="14.85546875" style="2" customWidth="1"/>
    <col min="773" max="773" width="14" style="2" customWidth="1"/>
    <col min="774" max="774" width="16.140625" style="2" customWidth="1"/>
    <col min="775" max="775" width="14.140625" style="2" customWidth="1"/>
    <col min="776" max="776" width="15.5703125" style="2" customWidth="1"/>
    <col min="777" max="777" width="14.5703125" style="2" customWidth="1"/>
    <col min="778" max="778" width="15.140625" style="2" customWidth="1"/>
    <col min="779" max="1020" width="14.7109375" style="2"/>
    <col min="1021" max="1021" width="7.28515625" style="2" customWidth="1"/>
    <col min="1022" max="1022" width="9.85546875" style="2" customWidth="1"/>
    <col min="1023" max="1023" width="8.85546875" style="2" customWidth="1"/>
    <col min="1024" max="1024" width="11.140625" style="2" customWidth="1"/>
    <col min="1025" max="1025" width="9.85546875" style="2" customWidth="1"/>
    <col min="1026" max="1026" width="11.7109375" style="2" customWidth="1"/>
    <col min="1027" max="1027" width="14.5703125" style="2" customWidth="1"/>
    <col min="1028" max="1028" width="14.85546875" style="2" customWidth="1"/>
    <col min="1029" max="1029" width="14" style="2" customWidth="1"/>
    <col min="1030" max="1030" width="16.140625" style="2" customWidth="1"/>
    <col min="1031" max="1031" width="14.140625" style="2" customWidth="1"/>
    <col min="1032" max="1032" width="15.5703125" style="2" customWidth="1"/>
    <col min="1033" max="1033" width="14.5703125" style="2" customWidth="1"/>
    <col min="1034" max="1034" width="15.140625" style="2" customWidth="1"/>
    <col min="1035" max="1276" width="14.7109375" style="2"/>
    <col min="1277" max="1277" width="7.28515625" style="2" customWidth="1"/>
    <col min="1278" max="1278" width="9.85546875" style="2" customWidth="1"/>
    <col min="1279" max="1279" width="8.85546875" style="2" customWidth="1"/>
    <col min="1280" max="1280" width="11.140625" style="2" customWidth="1"/>
    <col min="1281" max="1281" width="9.85546875" style="2" customWidth="1"/>
    <col min="1282" max="1282" width="11.7109375" style="2" customWidth="1"/>
    <col min="1283" max="1283" width="14.5703125" style="2" customWidth="1"/>
    <col min="1284" max="1284" width="14.85546875" style="2" customWidth="1"/>
    <col min="1285" max="1285" width="14" style="2" customWidth="1"/>
    <col min="1286" max="1286" width="16.140625" style="2" customWidth="1"/>
    <col min="1287" max="1287" width="14.140625" style="2" customWidth="1"/>
    <col min="1288" max="1288" width="15.5703125" style="2" customWidth="1"/>
    <col min="1289" max="1289" width="14.5703125" style="2" customWidth="1"/>
    <col min="1290" max="1290" width="15.140625" style="2" customWidth="1"/>
    <col min="1291" max="1532" width="14.7109375" style="2"/>
    <col min="1533" max="1533" width="7.28515625" style="2" customWidth="1"/>
    <col min="1534" max="1534" width="9.85546875" style="2" customWidth="1"/>
    <col min="1535" max="1535" width="8.85546875" style="2" customWidth="1"/>
    <col min="1536" max="1536" width="11.140625" style="2" customWidth="1"/>
    <col min="1537" max="1537" width="9.85546875" style="2" customWidth="1"/>
    <col min="1538" max="1538" width="11.7109375" style="2" customWidth="1"/>
    <col min="1539" max="1539" width="14.5703125" style="2" customWidth="1"/>
    <col min="1540" max="1540" width="14.85546875" style="2" customWidth="1"/>
    <col min="1541" max="1541" width="14" style="2" customWidth="1"/>
    <col min="1542" max="1542" width="16.140625" style="2" customWidth="1"/>
    <col min="1543" max="1543" width="14.140625" style="2" customWidth="1"/>
    <col min="1544" max="1544" width="15.5703125" style="2" customWidth="1"/>
    <col min="1545" max="1545" width="14.5703125" style="2" customWidth="1"/>
    <col min="1546" max="1546" width="15.140625" style="2" customWidth="1"/>
    <col min="1547" max="1788" width="14.7109375" style="2"/>
    <col min="1789" max="1789" width="7.28515625" style="2" customWidth="1"/>
    <col min="1790" max="1790" width="9.85546875" style="2" customWidth="1"/>
    <col min="1791" max="1791" width="8.85546875" style="2" customWidth="1"/>
    <col min="1792" max="1792" width="11.140625" style="2" customWidth="1"/>
    <col min="1793" max="1793" width="9.85546875" style="2" customWidth="1"/>
    <col min="1794" max="1794" width="11.7109375" style="2" customWidth="1"/>
    <col min="1795" max="1795" width="14.5703125" style="2" customWidth="1"/>
    <col min="1796" max="1796" width="14.85546875" style="2" customWidth="1"/>
    <col min="1797" max="1797" width="14" style="2" customWidth="1"/>
    <col min="1798" max="1798" width="16.140625" style="2" customWidth="1"/>
    <col min="1799" max="1799" width="14.140625" style="2" customWidth="1"/>
    <col min="1800" max="1800" width="15.5703125" style="2" customWidth="1"/>
    <col min="1801" max="1801" width="14.5703125" style="2" customWidth="1"/>
    <col min="1802" max="1802" width="15.140625" style="2" customWidth="1"/>
    <col min="1803" max="2044" width="14.7109375" style="2"/>
    <col min="2045" max="2045" width="7.28515625" style="2" customWidth="1"/>
    <col min="2046" max="2046" width="9.85546875" style="2" customWidth="1"/>
    <col min="2047" max="2047" width="8.85546875" style="2" customWidth="1"/>
    <col min="2048" max="2048" width="11.140625" style="2" customWidth="1"/>
    <col min="2049" max="2049" width="9.85546875" style="2" customWidth="1"/>
    <col min="2050" max="2050" width="11.7109375" style="2" customWidth="1"/>
    <col min="2051" max="2051" width="14.5703125" style="2" customWidth="1"/>
    <col min="2052" max="2052" width="14.85546875" style="2" customWidth="1"/>
    <col min="2053" max="2053" width="14" style="2" customWidth="1"/>
    <col min="2054" max="2054" width="16.140625" style="2" customWidth="1"/>
    <col min="2055" max="2055" width="14.140625" style="2" customWidth="1"/>
    <col min="2056" max="2056" width="15.5703125" style="2" customWidth="1"/>
    <col min="2057" max="2057" width="14.5703125" style="2" customWidth="1"/>
    <col min="2058" max="2058" width="15.140625" style="2" customWidth="1"/>
    <col min="2059" max="2300" width="14.7109375" style="2"/>
    <col min="2301" max="2301" width="7.28515625" style="2" customWidth="1"/>
    <col min="2302" max="2302" width="9.85546875" style="2" customWidth="1"/>
    <col min="2303" max="2303" width="8.85546875" style="2" customWidth="1"/>
    <col min="2304" max="2304" width="11.140625" style="2" customWidth="1"/>
    <col min="2305" max="2305" width="9.85546875" style="2" customWidth="1"/>
    <col min="2306" max="2306" width="11.7109375" style="2" customWidth="1"/>
    <col min="2307" max="2307" width="14.5703125" style="2" customWidth="1"/>
    <col min="2308" max="2308" width="14.85546875" style="2" customWidth="1"/>
    <col min="2309" max="2309" width="14" style="2" customWidth="1"/>
    <col min="2310" max="2310" width="16.140625" style="2" customWidth="1"/>
    <col min="2311" max="2311" width="14.140625" style="2" customWidth="1"/>
    <col min="2312" max="2312" width="15.5703125" style="2" customWidth="1"/>
    <col min="2313" max="2313" width="14.5703125" style="2" customWidth="1"/>
    <col min="2314" max="2314" width="15.140625" style="2" customWidth="1"/>
    <col min="2315" max="2556" width="14.7109375" style="2"/>
    <col min="2557" max="2557" width="7.28515625" style="2" customWidth="1"/>
    <col min="2558" max="2558" width="9.85546875" style="2" customWidth="1"/>
    <col min="2559" max="2559" width="8.85546875" style="2" customWidth="1"/>
    <col min="2560" max="2560" width="11.140625" style="2" customWidth="1"/>
    <col min="2561" max="2561" width="9.85546875" style="2" customWidth="1"/>
    <col min="2562" max="2562" width="11.7109375" style="2" customWidth="1"/>
    <col min="2563" max="2563" width="14.5703125" style="2" customWidth="1"/>
    <col min="2564" max="2564" width="14.85546875" style="2" customWidth="1"/>
    <col min="2565" max="2565" width="14" style="2" customWidth="1"/>
    <col min="2566" max="2566" width="16.140625" style="2" customWidth="1"/>
    <col min="2567" max="2567" width="14.140625" style="2" customWidth="1"/>
    <col min="2568" max="2568" width="15.5703125" style="2" customWidth="1"/>
    <col min="2569" max="2569" width="14.5703125" style="2" customWidth="1"/>
    <col min="2570" max="2570" width="15.140625" style="2" customWidth="1"/>
    <col min="2571" max="2812" width="14.7109375" style="2"/>
    <col min="2813" max="2813" width="7.28515625" style="2" customWidth="1"/>
    <col min="2814" max="2814" width="9.85546875" style="2" customWidth="1"/>
    <col min="2815" max="2815" width="8.85546875" style="2" customWidth="1"/>
    <col min="2816" max="2816" width="11.140625" style="2" customWidth="1"/>
    <col min="2817" max="2817" width="9.85546875" style="2" customWidth="1"/>
    <col min="2818" max="2818" width="11.7109375" style="2" customWidth="1"/>
    <col min="2819" max="2819" width="14.5703125" style="2" customWidth="1"/>
    <col min="2820" max="2820" width="14.85546875" style="2" customWidth="1"/>
    <col min="2821" max="2821" width="14" style="2" customWidth="1"/>
    <col min="2822" max="2822" width="16.140625" style="2" customWidth="1"/>
    <col min="2823" max="2823" width="14.140625" style="2" customWidth="1"/>
    <col min="2824" max="2824" width="15.5703125" style="2" customWidth="1"/>
    <col min="2825" max="2825" width="14.5703125" style="2" customWidth="1"/>
    <col min="2826" max="2826" width="15.140625" style="2" customWidth="1"/>
    <col min="2827" max="3068" width="14.7109375" style="2"/>
    <col min="3069" max="3069" width="7.28515625" style="2" customWidth="1"/>
    <col min="3070" max="3070" width="9.85546875" style="2" customWidth="1"/>
    <col min="3071" max="3071" width="8.85546875" style="2" customWidth="1"/>
    <col min="3072" max="3072" width="11.140625" style="2" customWidth="1"/>
    <col min="3073" max="3073" width="9.85546875" style="2" customWidth="1"/>
    <col min="3074" max="3074" width="11.7109375" style="2" customWidth="1"/>
    <col min="3075" max="3075" width="14.5703125" style="2" customWidth="1"/>
    <col min="3076" max="3076" width="14.85546875" style="2" customWidth="1"/>
    <col min="3077" max="3077" width="14" style="2" customWidth="1"/>
    <col min="3078" max="3078" width="16.140625" style="2" customWidth="1"/>
    <col min="3079" max="3079" width="14.140625" style="2" customWidth="1"/>
    <col min="3080" max="3080" width="15.5703125" style="2" customWidth="1"/>
    <col min="3081" max="3081" width="14.5703125" style="2" customWidth="1"/>
    <col min="3082" max="3082" width="15.140625" style="2" customWidth="1"/>
    <col min="3083" max="3324" width="14.7109375" style="2"/>
    <col min="3325" max="3325" width="7.28515625" style="2" customWidth="1"/>
    <col min="3326" max="3326" width="9.85546875" style="2" customWidth="1"/>
    <col min="3327" max="3327" width="8.85546875" style="2" customWidth="1"/>
    <col min="3328" max="3328" width="11.140625" style="2" customWidth="1"/>
    <col min="3329" max="3329" width="9.85546875" style="2" customWidth="1"/>
    <col min="3330" max="3330" width="11.7109375" style="2" customWidth="1"/>
    <col min="3331" max="3331" width="14.5703125" style="2" customWidth="1"/>
    <col min="3332" max="3332" width="14.85546875" style="2" customWidth="1"/>
    <col min="3333" max="3333" width="14" style="2" customWidth="1"/>
    <col min="3334" max="3334" width="16.140625" style="2" customWidth="1"/>
    <col min="3335" max="3335" width="14.140625" style="2" customWidth="1"/>
    <col min="3336" max="3336" width="15.5703125" style="2" customWidth="1"/>
    <col min="3337" max="3337" width="14.5703125" style="2" customWidth="1"/>
    <col min="3338" max="3338" width="15.140625" style="2" customWidth="1"/>
    <col min="3339" max="3580" width="14.7109375" style="2"/>
    <col min="3581" max="3581" width="7.28515625" style="2" customWidth="1"/>
    <col min="3582" max="3582" width="9.85546875" style="2" customWidth="1"/>
    <col min="3583" max="3583" width="8.85546875" style="2" customWidth="1"/>
    <col min="3584" max="3584" width="11.140625" style="2" customWidth="1"/>
    <col min="3585" max="3585" width="9.85546875" style="2" customWidth="1"/>
    <col min="3586" max="3586" width="11.7109375" style="2" customWidth="1"/>
    <col min="3587" max="3587" width="14.5703125" style="2" customWidth="1"/>
    <col min="3588" max="3588" width="14.85546875" style="2" customWidth="1"/>
    <col min="3589" max="3589" width="14" style="2" customWidth="1"/>
    <col min="3590" max="3590" width="16.140625" style="2" customWidth="1"/>
    <col min="3591" max="3591" width="14.140625" style="2" customWidth="1"/>
    <col min="3592" max="3592" width="15.5703125" style="2" customWidth="1"/>
    <col min="3593" max="3593" width="14.5703125" style="2" customWidth="1"/>
    <col min="3594" max="3594" width="15.140625" style="2" customWidth="1"/>
    <col min="3595" max="3836" width="14.7109375" style="2"/>
    <col min="3837" max="3837" width="7.28515625" style="2" customWidth="1"/>
    <col min="3838" max="3838" width="9.85546875" style="2" customWidth="1"/>
    <col min="3839" max="3839" width="8.85546875" style="2" customWidth="1"/>
    <col min="3840" max="3840" width="11.140625" style="2" customWidth="1"/>
    <col min="3841" max="3841" width="9.85546875" style="2" customWidth="1"/>
    <col min="3842" max="3842" width="11.7109375" style="2" customWidth="1"/>
    <col min="3843" max="3843" width="14.5703125" style="2" customWidth="1"/>
    <col min="3844" max="3844" width="14.85546875" style="2" customWidth="1"/>
    <col min="3845" max="3845" width="14" style="2" customWidth="1"/>
    <col min="3846" max="3846" width="16.140625" style="2" customWidth="1"/>
    <col min="3847" max="3847" width="14.140625" style="2" customWidth="1"/>
    <col min="3848" max="3848" width="15.5703125" style="2" customWidth="1"/>
    <col min="3849" max="3849" width="14.5703125" style="2" customWidth="1"/>
    <col min="3850" max="3850" width="15.140625" style="2" customWidth="1"/>
    <col min="3851" max="4092" width="14.7109375" style="2"/>
    <col min="4093" max="4093" width="7.28515625" style="2" customWidth="1"/>
    <col min="4094" max="4094" width="9.85546875" style="2" customWidth="1"/>
    <col min="4095" max="4095" width="8.85546875" style="2" customWidth="1"/>
    <col min="4096" max="4096" width="11.140625" style="2" customWidth="1"/>
    <col min="4097" max="4097" width="9.85546875" style="2" customWidth="1"/>
    <col min="4098" max="4098" width="11.7109375" style="2" customWidth="1"/>
    <col min="4099" max="4099" width="14.5703125" style="2" customWidth="1"/>
    <col min="4100" max="4100" width="14.85546875" style="2" customWidth="1"/>
    <col min="4101" max="4101" width="14" style="2" customWidth="1"/>
    <col min="4102" max="4102" width="16.140625" style="2" customWidth="1"/>
    <col min="4103" max="4103" width="14.140625" style="2" customWidth="1"/>
    <col min="4104" max="4104" width="15.5703125" style="2" customWidth="1"/>
    <col min="4105" max="4105" width="14.5703125" style="2" customWidth="1"/>
    <col min="4106" max="4106" width="15.140625" style="2" customWidth="1"/>
    <col min="4107" max="4348" width="14.7109375" style="2"/>
    <col min="4349" max="4349" width="7.28515625" style="2" customWidth="1"/>
    <col min="4350" max="4350" width="9.85546875" style="2" customWidth="1"/>
    <col min="4351" max="4351" width="8.85546875" style="2" customWidth="1"/>
    <col min="4352" max="4352" width="11.140625" style="2" customWidth="1"/>
    <col min="4353" max="4353" width="9.85546875" style="2" customWidth="1"/>
    <col min="4354" max="4354" width="11.7109375" style="2" customWidth="1"/>
    <col min="4355" max="4355" width="14.5703125" style="2" customWidth="1"/>
    <col min="4356" max="4356" width="14.85546875" style="2" customWidth="1"/>
    <col min="4357" max="4357" width="14" style="2" customWidth="1"/>
    <col min="4358" max="4358" width="16.140625" style="2" customWidth="1"/>
    <col min="4359" max="4359" width="14.140625" style="2" customWidth="1"/>
    <col min="4360" max="4360" width="15.5703125" style="2" customWidth="1"/>
    <col min="4361" max="4361" width="14.5703125" style="2" customWidth="1"/>
    <col min="4362" max="4362" width="15.140625" style="2" customWidth="1"/>
    <col min="4363" max="4604" width="14.7109375" style="2"/>
    <col min="4605" max="4605" width="7.28515625" style="2" customWidth="1"/>
    <col min="4606" max="4606" width="9.85546875" style="2" customWidth="1"/>
    <col min="4607" max="4607" width="8.85546875" style="2" customWidth="1"/>
    <col min="4608" max="4608" width="11.140625" style="2" customWidth="1"/>
    <col min="4609" max="4609" width="9.85546875" style="2" customWidth="1"/>
    <col min="4610" max="4610" width="11.7109375" style="2" customWidth="1"/>
    <col min="4611" max="4611" width="14.5703125" style="2" customWidth="1"/>
    <col min="4612" max="4612" width="14.85546875" style="2" customWidth="1"/>
    <col min="4613" max="4613" width="14" style="2" customWidth="1"/>
    <col min="4614" max="4614" width="16.140625" style="2" customWidth="1"/>
    <col min="4615" max="4615" width="14.140625" style="2" customWidth="1"/>
    <col min="4616" max="4616" width="15.5703125" style="2" customWidth="1"/>
    <col min="4617" max="4617" width="14.5703125" style="2" customWidth="1"/>
    <col min="4618" max="4618" width="15.140625" style="2" customWidth="1"/>
    <col min="4619" max="4860" width="14.7109375" style="2"/>
    <col min="4861" max="4861" width="7.28515625" style="2" customWidth="1"/>
    <col min="4862" max="4862" width="9.85546875" style="2" customWidth="1"/>
    <col min="4863" max="4863" width="8.85546875" style="2" customWidth="1"/>
    <col min="4864" max="4864" width="11.140625" style="2" customWidth="1"/>
    <col min="4865" max="4865" width="9.85546875" style="2" customWidth="1"/>
    <col min="4866" max="4866" width="11.7109375" style="2" customWidth="1"/>
    <col min="4867" max="4867" width="14.5703125" style="2" customWidth="1"/>
    <col min="4868" max="4868" width="14.85546875" style="2" customWidth="1"/>
    <col min="4869" max="4869" width="14" style="2" customWidth="1"/>
    <col min="4870" max="4870" width="16.140625" style="2" customWidth="1"/>
    <col min="4871" max="4871" width="14.140625" style="2" customWidth="1"/>
    <col min="4872" max="4872" width="15.5703125" style="2" customWidth="1"/>
    <col min="4873" max="4873" width="14.5703125" style="2" customWidth="1"/>
    <col min="4874" max="4874" width="15.140625" style="2" customWidth="1"/>
    <col min="4875" max="5116" width="14.7109375" style="2"/>
    <col min="5117" max="5117" width="7.28515625" style="2" customWidth="1"/>
    <col min="5118" max="5118" width="9.85546875" style="2" customWidth="1"/>
    <col min="5119" max="5119" width="8.85546875" style="2" customWidth="1"/>
    <col min="5120" max="5120" width="11.140625" style="2" customWidth="1"/>
    <col min="5121" max="5121" width="9.85546875" style="2" customWidth="1"/>
    <col min="5122" max="5122" width="11.7109375" style="2" customWidth="1"/>
    <col min="5123" max="5123" width="14.5703125" style="2" customWidth="1"/>
    <col min="5124" max="5124" width="14.85546875" style="2" customWidth="1"/>
    <col min="5125" max="5125" width="14" style="2" customWidth="1"/>
    <col min="5126" max="5126" width="16.140625" style="2" customWidth="1"/>
    <col min="5127" max="5127" width="14.140625" style="2" customWidth="1"/>
    <col min="5128" max="5128" width="15.5703125" style="2" customWidth="1"/>
    <col min="5129" max="5129" width="14.5703125" style="2" customWidth="1"/>
    <col min="5130" max="5130" width="15.140625" style="2" customWidth="1"/>
    <col min="5131" max="5372" width="14.7109375" style="2"/>
    <col min="5373" max="5373" width="7.28515625" style="2" customWidth="1"/>
    <col min="5374" max="5374" width="9.85546875" style="2" customWidth="1"/>
    <col min="5375" max="5375" width="8.85546875" style="2" customWidth="1"/>
    <col min="5376" max="5376" width="11.140625" style="2" customWidth="1"/>
    <col min="5377" max="5377" width="9.85546875" style="2" customWidth="1"/>
    <col min="5378" max="5378" width="11.7109375" style="2" customWidth="1"/>
    <col min="5379" max="5379" width="14.5703125" style="2" customWidth="1"/>
    <col min="5380" max="5380" width="14.85546875" style="2" customWidth="1"/>
    <col min="5381" max="5381" width="14" style="2" customWidth="1"/>
    <col min="5382" max="5382" width="16.140625" style="2" customWidth="1"/>
    <col min="5383" max="5383" width="14.140625" style="2" customWidth="1"/>
    <col min="5384" max="5384" width="15.5703125" style="2" customWidth="1"/>
    <col min="5385" max="5385" width="14.5703125" style="2" customWidth="1"/>
    <col min="5386" max="5386" width="15.140625" style="2" customWidth="1"/>
    <col min="5387" max="5628" width="14.7109375" style="2"/>
    <col min="5629" max="5629" width="7.28515625" style="2" customWidth="1"/>
    <col min="5630" max="5630" width="9.85546875" style="2" customWidth="1"/>
    <col min="5631" max="5631" width="8.85546875" style="2" customWidth="1"/>
    <col min="5632" max="5632" width="11.140625" style="2" customWidth="1"/>
    <col min="5633" max="5633" width="9.85546875" style="2" customWidth="1"/>
    <col min="5634" max="5634" width="11.7109375" style="2" customWidth="1"/>
    <col min="5635" max="5635" width="14.5703125" style="2" customWidth="1"/>
    <col min="5636" max="5636" width="14.85546875" style="2" customWidth="1"/>
    <col min="5637" max="5637" width="14" style="2" customWidth="1"/>
    <col min="5638" max="5638" width="16.140625" style="2" customWidth="1"/>
    <col min="5639" max="5639" width="14.140625" style="2" customWidth="1"/>
    <col min="5640" max="5640" width="15.5703125" style="2" customWidth="1"/>
    <col min="5641" max="5641" width="14.5703125" style="2" customWidth="1"/>
    <col min="5642" max="5642" width="15.140625" style="2" customWidth="1"/>
    <col min="5643" max="5884" width="14.7109375" style="2"/>
    <col min="5885" max="5885" width="7.28515625" style="2" customWidth="1"/>
    <col min="5886" max="5886" width="9.85546875" style="2" customWidth="1"/>
    <col min="5887" max="5887" width="8.85546875" style="2" customWidth="1"/>
    <col min="5888" max="5888" width="11.140625" style="2" customWidth="1"/>
    <col min="5889" max="5889" width="9.85546875" style="2" customWidth="1"/>
    <col min="5890" max="5890" width="11.7109375" style="2" customWidth="1"/>
    <col min="5891" max="5891" width="14.5703125" style="2" customWidth="1"/>
    <col min="5892" max="5892" width="14.85546875" style="2" customWidth="1"/>
    <col min="5893" max="5893" width="14" style="2" customWidth="1"/>
    <col min="5894" max="5894" width="16.140625" style="2" customWidth="1"/>
    <col min="5895" max="5895" width="14.140625" style="2" customWidth="1"/>
    <col min="5896" max="5896" width="15.5703125" style="2" customWidth="1"/>
    <col min="5897" max="5897" width="14.5703125" style="2" customWidth="1"/>
    <col min="5898" max="5898" width="15.140625" style="2" customWidth="1"/>
    <col min="5899" max="6140" width="14.7109375" style="2"/>
    <col min="6141" max="6141" width="7.28515625" style="2" customWidth="1"/>
    <col min="6142" max="6142" width="9.85546875" style="2" customWidth="1"/>
    <col min="6143" max="6143" width="8.85546875" style="2" customWidth="1"/>
    <col min="6144" max="6144" width="11.140625" style="2" customWidth="1"/>
    <col min="6145" max="6145" width="9.85546875" style="2" customWidth="1"/>
    <col min="6146" max="6146" width="11.7109375" style="2" customWidth="1"/>
    <col min="6147" max="6147" width="14.5703125" style="2" customWidth="1"/>
    <col min="6148" max="6148" width="14.85546875" style="2" customWidth="1"/>
    <col min="6149" max="6149" width="14" style="2" customWidth="1"/>
    <col min="6150" max="6150" width="16.140625" style="2" customWidth="1"/>
    <col min="6151" max="6151" width="14.140625" style="2" customWidth="1"/>
    <col min="6152" max="6152" width="15.5703125" style="2" customWidth="1"/>
    <col min="6153" max="6153" width="14.5703125" style="2" customWidth="1"/>
    <col min="6154" max="6154" width="15.140625" style="2" customWidth="1"/>
    <col min="6155" max="6396" width="14.7109375" style="2"/>
    <col min="6397" max="6397" width="7.28515625" style="2" customWidth="1"/>
    <col min="6398" max="6398" width="9.85546875" style="2" customWidth="1"/>
    <col min="6399" max="6399" width="8.85546875" style="2" customWidth="1"/>
    <col min="6400" max="6400" width="11.140625" style="2" customWidth="1"/>
    <col min="6401" max="6401" width="9.85546875" style="2" customWidth="1"/>
    <col min="6402" max="6402" width="11.7109375" style="2" customWidth="1"/>
    <col min="6403" max="6403" width="14.5703125" style="2" customWidth="1"/>
    <col min="6404" max="6404" width="14.85546875" style="2" customWidth="1"/>
    <col min="6405" max="6405" width="14" style="2" customWidth="1"/>
    <col min="6406" max="6406" width="16.140625" style="2" customWidth="1"/>
    <col min="6407" max="6407" width="14.140625" style="2" customWidth="1"/>
    <col min="6408" max="6408" width="15.5703125" style="2" customWidth="1"/>
    <col min="6409" max="6409" width="14.5703125" style="2" customWidth="1"/>
    <col min="6410" max="6410" width="15.140625" style="2" customWidth="1"/>
    <col min="6411" max="6652" width="14.7109375" style="2"/>
    <col min="6653" max="6653" width="7.28515625" style="2" customWidth="1"/>
    <col min="6654" max="6654" width="9.85546875" style="2" customWidth="1"/>
    <col min="6655" max="6655" width="8.85546875" style="2" customWidth="1"/>
    <col min="6656" max="6656" width="11.140625" style="2" customWidth="1"/>
    <col min="6657" max="6657" width="9.85546875" style="2" customWidth="1"/>
    <col min="6658" max="6658" width="11.7109375" style="2" customWidth="1"/>
    <col min="6659" max="6659" width="14.5703125" style="2" customWidth="1"/>
    <col min="6660" max="6660" width="14.85546875" style="2" customWidth="1"/>
    <col min="6661" max="6661" width="14" style="2" customWidth="1"/>
    <col min="6662" max="6662" width="16.140625" style="2" customWidth="1"/>
    <col min="6663" max="6663" width="14.140625" style="2" customWidth="1"/>
    <col min="6664" max="6664" width="15.5703125" style="2" customWidth="1"/>
    <col min="6665" max="6665" width="14.5703125" style="2" customWidth="1"/>
    <col min="6666" max="6666" width="15.140625" style="2" customWidth="1"/>
    <col min="6667" max="6908" width="14.7109375" style="2"/>
    <col min="6909" max="6909" width="7.28515625" style="2" customWidth="1"/>
    <col min="6910" max="6910" width="9.85546875" style="2" customWidth="1"/>
    <col min="6911" max="6911" width="8.85546875" style="2" customWidth="1"/>
    <col min="6912" max="6912" width="11.140625" style="2" customWidth="1"/>
    <col min="6913" max="6913" width="9.85546875" style="2" customWidth="1"/>
    <col min="6914" max="6914" width="11.7109375" style="2" customWidth="1"/>
    <col min="6915" max="6915" width="14.5703125" style="2" customWidth="1"/>
    <col min="6916" max="6916" width="14.85546875" style="2" customWidth="1"/>
    <col min="6917" max="6917" width="14" style="2" customWidth="1"/>
    <col min="6918" max="6918" width="16.140625" style="2" customWidth="1"/>
    <col min="6919" max="6919" width="14.140625" style="2" customWidth="1"/>
    <col min="6920" max="6920" width="15.5703125" style="2" customWidth="1"/>
    <col min="6921" max="6921" width="14.5703125" style="2" customWidth="1"/>
    <col min="6922" max="6922" width="15.140625" style="2" customWidth="1"/>
    <col min="6923" max="7164" width="14.7109375" style="2"/>
    <col min="7165" max="7165" width="7.28515625" style="2" customWidth="1"/>
    <col min="7166" max="7166" width="9.85546875" style="2" customWidth="1"/>
    <col min="7167" max="7167" width="8.85546875" style="2" customWidth="1"/>
    <col min="7168" max="7168" width="11.140625" style="2" customWidth="1"/>
    <col min="7169" max="7169" width="9.85546875" style="2" customWidth="1"/>
    <col min="7170" max="7170" width="11.7109375" style="2" customWidth="1"/>
    <col min="7171" max="7171" width="14.5703125" style="2" customWidth="1"/>
    <col min="7172" max="7172" width="14.85546875" style="2" customWidth="1"/>
    <col min="7173" max="7173" width="14" style="2" customWidth="1"/>
    <col min="7174" max="7174" width="16.140625" style="2" customWidth="1"/>
    <col min="7175" max="7175" width="14.140625" style="2" customWidth="1"/>
    <col min="7176" max="7176" width="15.5703125" style="2" customWidth="1"/>
    <col min="7177" max="7177" width="14.5703125" style="2" customWidth="1"/>
    <col min="7178" max="7178" width="15.140625" style="2" customWidth="1"/>
    <col min="7179" max="7420" width="14.7109375" style="2"/>
    <col min="7421" max="7421" width="7.28515625" style="2" customWidth="1"/>
    <col min="7422" max="7422" width="9.85546875" style="2" customWidth="1"/>
    <col min="7423" max="7423" width="8.85546875" style="2" customWidth="1"/>
    <col min="7424" max="7424" width="11.140625" style="2" customWidth="1"/>
    <col min="7425" max="7425" width="9.85546875" style="2" customWidth="1"/>
    <col min="7426" max="7426" width="11.7109375" style="2" customWidth="1"/>
    <col min="7427" max="7427" width="14.5703125" style="2" customWidth="1"/>
    <col min="7428" max="7428" width="14.85546875" style="2" customWidth="1"/>
    <col min="7429" max="7429" width="14" style="2" customWidth="1"/>
    <col min="7430" max="7430" width="16.140625" style="2" customWidth="1"/>
    <col min="7431" max="7431" width="14.140625" style="2" customWidth="1"/>
    <col min="7432" max="7432" width="15.5703125" style="2" customWidth="1"/>
    <col min="7433" max="7433" width="14.5703125" style="2" customWidth="1"/>
    <col min="7434" max="7434" width="15.140625" style="2" customWidth="1"/>
    <col min="7435" max="7676" width="14.7109375" style="2"/>
    <col min="7677" max="7677" width="7.28515625" style="2" customWidth="1"/>
    <col min="7678" max="7678" width="9.85546875" style="2" customWidth="1"/>
    <col min="7679" max="7679" width="8.85546875" style="2" customWidth="1"/>
    <col min="7680" max="7680" width="11.140625" style="2" customWidth="1"/>
    <col min="7681" max="7681" width="9.85546875" style="2" customWidth="1"/>
    <col min="7682" max="7682" width="11.7109375" style="2" customWidth="1"/>
    <col min="7683" max="7683" width="14.5703125" style="2" customWidth="1"/>
    <col min="7684" max="7684" width="14.85546875" style="2" customWidth="1"/>
    <col min="7685" max="7685" width="14" style="2" customWidth="1"/>
    <col min="7686" max="7686" width="16.140625" style="2" customWidth="1"/>
    <col min="7687" max="7687" width="14.140625" style="2" customWidth="1"/>
    <col min="7688" max="7688" width="15.5703125" style="2" customWidth="1"/>
    <col min="7689" max="7689" width="14.5703125" style="2" customWidth="1"/>
    <col min="7690" max="7690" width="15.140625" style="2" customWidth="1"/>
    <col min="7691" max="7932" width="14.7109375" style="2"/>
    <col min="7933" max="7933" width="7.28515625" style="2" customWidth="1"/>
    <col min="7934" max="7934" width="9.85546875" style="2" customWidth="1"/>
    <col min="7935" max="7935" width="8.85546875" style="2" customWidth="1"/>
    <col min="7936" max="7936" width="11.140625" style="2" customWidth="1"/>
    <col min="7937" max="7937" width="9.85546875" style="2" customWidth="1"/>
    <col min="7938" max="7938" width="11.7109375" style="2" customWidth="1"/>
    <col min="7939" max="7939" width="14.5703125" style="2" customWidth="1"/>
    <col min="7940" max="7940" width="14.85546875" style="2" customWidth="1"/>
    <col min="7941" max="7941" width="14" style="2" customWidth="1"/>
    <col min="7942" max="7942" width="16.140625" style="2" customWidth="1"/>
    <col min="7943" max="7943" width="14.140625" style="2" customWidth="1"/>
    <col min="7944" max="7944" width="15.5703125" style="2" customWidth="1"/>
    <col min="7945" max="7945" width="14.5703125" style="2" customWidth="1"/>
    <col min="7946" max="7946" width="15.140625" style="2" customWidth="1"/>
    <col min="7947" max="8188" width="14.7109375" style="2"/>
    <col min="8189" max="8189" width="7.28515625" style="2" customWidth="1"/>
    <col min="8190" max="8190" width="9.85546875" style="2" customWidth="1"/>
    <col min="8191" max="8191" width="8.85546875" style="2" customWidth="1"/>
    <col min="8192" max="8192" width="11.140625" style="2" customWidth="1"/>
    <col min="8193" max="8193" width="9.85546875" style="2" customWidth="1"/>
    <col min="8194" max="8194" width="11.7109375" style="2" customWidth="1"/>
    <col min="8195" max="8195" width="14.5703125" style="2" customWidth="1"/>
    <col min="8196" max="8196" width="14.85546875" style="2" customWidth="1"/>
    <col min="8197" max="8197" width="14" style="2" customWidth="1"/>
    <col min="8198" max="8198" width="16.140625" style="2" customWidth="1"/>
    <col min="8199" max="8199" width="14.140625" style="2" customWidth="1"/>
    <col min="8200" max="8200" width="15.5703125" style="2" customWidth="1"/>
    <col min="8201" max="8201" width="14.5703125" style="2" customWidth="1"/>
    <col min="8202" max="8202" width="15.140625" style="2" customWidth="1"/>
    <col min="8203" max="8444" width="14.7109375" style="2"/>
    <col min="8445" max="8445" width="7.28515625" style="2" customWidth="1"/>
    <col min="8446" max="8446" width="9.85546875" style="2" customWidth="1"/>
    <col min="8447" max="8447" width="8.85546875" style="2" customWidth="1"/>
    <col min="8448" max="8448" width="11.140625" style="2" customWidth="1"/>
    <col min="8449" max="8449" width="9.85546875" style="2" customWidth="1"/>
    <col min="8450" max="8450" width="11.7109375" style="2" customWidth="1"/>
    <col min="8451" max="8451" width="14.5703125" style="2" customWidth="1"/>
    <col min="8452" max="8452" width="14.85546875" style="2" customWidth="1"/>
    <col min="8453" max="8453" width="14" style="2" customWidth="1"/>
    <col min="8454" max="8454" width="16.140625" style="2" customWidth="1"/>
    <col min="8455" max="8455" width="14.140625" style="2" customWidth="1"/>
    <col min="8456" max="8456" width="15.5703125" style="2" customWidth="1"/>
    <col min="8457" max="8457" width="14.5703125" style="2" customWidth="1"/>
    <col min="8458" max="8458" width="15.140625" style="2" customWidth="1"/>
    <col min="8459" max="8700" width="14.7109375" style="2"/>
    <col min="8701" max="8701" width="7.28515625" style="2" customWidth="1"/>
    <col min="8702" max="8702" width="9.85546875" style="2" customWidth="1"/>
    <col min="8703" max="8703" width="8.85546875" style="2" customWidth="1"/>
    <col min="8704" max="8704" width="11.140625" style="2" customWidth="1"/>
    <col min="8705" max="8705" width="9.85546875" style="2" customWidth="1"/>
    <col min="8706" max="8706" width="11.7109375" style="2" customWidth="1"/>
    <col min="8707" max="8707" width="14.5703125" style="2" customWidth="1"/>
    <col min="8708" max="8708" width="14.85546875" style="2" customWidth="1"/>
    <col min="8709" max="8709" width="14" style="2" customWidth="1"/>
    <col min="8710" max="8710" width="16.140625" style="2" customWidth="1"/>
    <col min="8711" max="8711" width="14.140625" style="2" customWidth="1"/>
    <col min="8712" max="8712" width="15.5703125" style="2" customWidth="1"/>
    <col min="8713" max="8713" width="14.5703125" style="2" customWidth="1"/>
    <col min="8714" max="8714" width="15.140625" style="2" customWidth="1"/>
    <col min="8715" max="8956" width="14.7109375" style="2"/>
    <col min="8957" max="8957" width="7.28515625" style="2" customWidth="1"/>
    <col min="8958" max="8958" width="9.85546875" style="2" customWidth="1"/>
    <col min="8959" max="8959" width="8.85546875" style="2" customWidth="1"/>
    <col min="8960" max="8960" width="11.140625" style="2" customWidth="1"/>
    <col min="8961" max="8961" width="9.85546875" style="2" customWidth="1"/>
    <col min="8962" max="8962" width="11.7109375" style="2" customWidth="1"/>
    <col min="8963" max="8963" width="14.5703125" style="2" customWidth="1"/>
    <col min="8964" max="8964" width="14.85546875" style="2" customWidth="1"/>
    <col min="8965" max="8965" width="14" style="2" customWidth="1"/>
    <col min="8966" max="8966" width="16.140625" style="2" customWidth="1"/>
    <col min="8967" max="8967" width="14.140625" style="2" customWidth="1"/>
    <col min="8968" max="8968" width="15.5703125" style="2" customWidth="1"/>
    <col min="8969" max="8969" width="14.5703125" style="2" customWidth="1"/>
    <col min="8970" max="8970" width="15.140625" style="2" customWidth="1"/>
    <col min="8971" max="9212" width="14.7109375" style="2"/>
    <col min="9213" max="9213" width="7.28515625" style="2" customWidth="1"/>
    <col min="9214" max="9214" width="9.85546875" style="2" customWidth="1"/>
    <col min="9215" max="9215" width="8.85546875" style="2" customWidth="1"/>
    <col min="9216" max="9216" width="11.140625" style="2" customWidth="1"/>
    <col min="9217" max="9217" width="9.85546875" style="2" customWidth="1"/>
    <col min="9218" max="9218" width="11.7109375" style="2" customWidth="1"/>
    <col min="9219" max="9219" width="14.5703125" style="2" customWidth="1"/>
    <col min="9220" max="9220" width="14.85546875" style="2" customWidth="1"/>
    <col min="9221" max="9221" width="14" style="2" customWidth="1"/>
    <col min="9222" max="9222" width="16.140625" style="2" customWidth="1"/>
    <col min="9223" max="9223" width="14.140625" style="2" customWidth="1"/>
    <col min="9224" max="9224" width="15.5703125" style="2" customWidth="1"/>
    <col min="9225" max="9225" width="14.5703125" style="2" customWidth="1"/>
    <col min="9226" max="9226" width="15.140625" style="2" customWidth="1"/>
    <col min="9227" max="9468" width="14.7109375" style="2"/>
    <col min="9469" max="9469" width="7.28515625" style="2" customWidth="1"/>
    <col min="9470" max="9470" width="9.85546875" style="2" customWidth="1"/>
    <col min="9471" max="9471" width="8.85546875" style="2" customWidth="1"/>
    <col min="9472" max="9472" width="11.140625" style="2" customWidth="1"/>
    <col min="9473" max="9473" width="9.85546875" style="2" customWidth="1"/>
    <col min="9474" max="9474" width="11.7109375" style="2" customWidth="1"/>
    <col min="9475" max="9475" width="14.5703125" style="2" customWidth="1"/>
    <col min="9476" max="9476" width="14.85546875" style="2" customWidth="1"/>
    <col min="9477" max="9477" width="14" style="2" customWidth="1"/>
    <col min="9478" max="9478" width="16.140625" style="2" customWidth="1"/>
    <col min="9479" max="9479" width="14.140625" style="2" customWidth="1"/>
    <col min="9480" max="9480" width="15.5703125" style="2" customWidth="1"/>
    <col min="9481" max="9481" width="14.5703125" style="2" customWidth="1"/>
    <col min="9482" max="9482" width="15.140625" style="2" customWidth="1"/>
    <col min="9483" max="9724" width="14.7109375" style="2"/>
    <col min="9725" max="9725" width="7.28515625" style="2" customWidth="1"/>
    <col min="9726" max="9726" width="9.85546875" style="2" customWidth="1"/>
    <col min="9727" max="9727" width="8.85546875" style="2" customWidth="1"/>
    <col min="9728" max="9728" width="11.140625" style="2" customWidth="1"/>
    <col min="9729" max="9729" width="9.85546875" style="2" customWidth="1"/>
    <col min="9730" max="9730" width="11.7109375" style="2" customWidth="1"/>
    <col min="9731" max="9731" width="14.5703125" style="2" customWidth="1"/>
    <col min="9732" max="9732" width="14.85546875" style="2" customWidth="1"/>
    <col min="9733" max="9733" width="14" style="2" customWidth="1"/>
    <col min="9734" max="9734" width="16.140625" style="2" customWidth="1"/>
    <col min="9735" max="9735" width="14.140625" style="2" customWidth="1"/>
    <col min="9736" max="9736" width="15.5703125" style="2" customWidth="1"/>
    <col min="9737" max="9737" width="14.5703125" style="2" customWidth="1"/>
    <col min="9738" max="9738" width="15.140625" style="2" customWidth="1"/>
    <col min="9739" max="9980" width="14.7109375" style="2"/>
    <col min="9981" max="9981" width="7.28515625" style="2" customWidth="1"/>
    <col min="9982" max="9982" width="9.85546875" style="2" customWidth="1"/>
    <col min="9983" max="9983" width="8.85546875" style="2" customWidth="1"/>
    <col min="9984" max="9984" width="11.140625" style="2" customWidth="1"/>
    <col min="9985" max="9985" width="9.85546875" style="2" customWidth="1"/>
    <col min="9986" max="9986" width="11.7109375" style="2" customWidth="1"/>
    <col min="9987" max="9987" width="14.5703125" style="2" customWidth="1"/>
    <col min="9988" max="9988" width="14.85546875" style="2" customWidth="1"/>
    <col min="9989" max="9989" width="14" style="2" customWidth="1"/>
    <col min="9990" max="9990" width="16.140625" style="2" customWidth="1"/>
    <col min="9991" max="9991" width="14.140625" style="2" customWidth="1"/>
    <col min="9992" max="9992" width="15.5703125" style="2" customWidth="1"/>
    <col min="9993" max="9993" width="14.5703125" style="2" customWidth="1"/>
    <col min="9994" max="9994" width="15.140625" style="2" customWidth="1"/>
    <col min="9995" max="10236" width="14.7109375" style="2"/>
    <col min="10237" max="10237" width="7.28515625" style="2" customWidth="1"/>
    <col min="10238" max="10238" width="9.85546875" style="2" customWidth="1"/>
    <col min="10239" max="10239" width="8.85546875" style="2" customWidth="1"/>
    <col min="10240" max="10240" width="11.140625" style="2" customWidth="1"/>
    <col min="10241" max="10241" width="9.85546875" style="2" customWidth="1"/>
    <col min="10242" max="10242" width="11.7109375" style="2" customWidth="1"/>
    <col min="10243" max="10243" width="14.5703125" style="2" customWidth="1"/>
    <col min="10244" max="10244" width="14.85546875" style="2" customWidth="1"/>
    <col min="10245" max="10245" width="14" style="2" customWidth="1"/>
    <col min="10246" max="10246" width="16.140625" style="2" customWidth="1"/>
    <col min="10247" max="10247" width="14.140625" style="2" customWidth="1"/>
    <col min="10248" max="10248" width="15.5703125" style="2" customWidth="1"/>
    <col min="10249" max="10249" width="14.5703125" style="2" customWidth="1"/>
    <col min="10250" max="10250" width="15.140625" style="2" customWidth="1"/>
    <col min="10251" max="10492" width="14.7109375" style="2"/>
    <col min="10493" max="10493" width="7.28515625" style="2" customWidth="1"/>
    <col min="10494" max="10494" width="9.85546875" style="2" customWidth="1"/>
    <col min="10495" max="10495" width="8.85546875" style="2" customWidth="1"/>
    <col min="10496" max="10496" width="11.140625" style="2" customWidth="1"/>
    <col min="10497" max="10497" width="9.85546875" style="2" customWidth="1"/>
    <col min="10498" max="10498" width="11.7109375" style="2" customWidth="1"/>
    <col min="10499" max="10499" width="14.5703125" style="2" customWidth="1"/>
    <col min="10500" max="10500" width="14.85546875" style="2" customWidth="1"/>
    <col min="10501" max="10501" width="14" style="2" customWidth="1"/>
    <col min="10502" max="10502" width="16.140625" style="2" customWidth="1"/>
    <col min="10503" max="10503" width="14.140625" style="2" customWidth="1"/>
    <col min="10504" max="10504" width="15.5703125" style="2" customWidth="1"/>
    <col min="10505" max="10505" width="14.5703125" style="2" customWidth="1"/>
    <col min="10506" max="10506" width="15.140625" style="2" customWidth="1"/>
    <col min="10507" max="10748" width="14.7109375" style="2"/>
    <col min="10749" max="10749" width="7.28515625" style="2" customWidth="1"/>
    <col min="10750" max="10750" width="9.85546875" style="2" customWidth="1"/>
    <col min="10751" max="10751" width="8.85546875" style="2" customWidth="1"/>
    <col min="10752" max="10752" width="11.140625" style="2" customWidth="1"/>
    <col min="10753" max="10753" width="9.85546875" style="2" customWidth="1"/>
    <col min="10754" max="10754" width="11.7109375" style="2" customWidth="1"/>
    <col min="10755" max="10755" width="14.5703125" style="2" customWidth="1"/>
    <col min="10756" max="10756" width="14.85546875" style="2" customWidth="1"/>
    <col min="10757" max="10757" width="14" style="2" customWidth="1"/>
    <col min="10758" max="10758" width="16.140625" style="2" customWidth="1"/>
    <col min="10759" max="10759" width="14.140625" style="2" customWidth="1"/>
    <col min="10760" max="10760" width="15.5703125" style="2" customWidth="1"/>
    <col min="10761" max="10761" width="14.5703125" style="2" customWidth="1"/>
    <col min="10762" max="10762" width="15.140625" style="2" customWidth="1"/>
    <col min="10763" max="11004" width="14.7109375" style="2"/>
    <col min="11005" max="11005" width="7.28515625" style="2" customWidth="1"/>
    <col min="11006" max="11006" width="9.85546875" style="2" customWidth="1"/>
    <col min="11007" max="11007" width="8.85546875" style="2" customWidth="1"/>
    <col min="11008" max="11008" width="11.140625" style="2" customWidth="1"/>
    <col min="11009" max="11009" width="9.85546875" style="2" customWidth="1"/>
    <col min="11010" max="11010" width="11.7109375" style="2" customWidth="1"/>
    <col min="11011" max="11011" width="14.5703125" style="2" customWidth="1"/>
    <col min="11012" max="11012" width="14.85546875" style="2" customWidth="1"/>
    <col min="11013" max="11013" width="14" style="2" customWidth="1"/>
    <col min="11014" max="11014" width="16.140625" style="2" customWidth="1"/>
    <col min="11015" max="11015" width="14.140625" style="2" customWidth="1"/>
    <col min="11016" max="11016" width="15.5703125" style="2" customWidth="1"/>
    <col min="11017" max="11017" width="14.5703125" style="2" customWidth="1"/>
    <col min="11018" max="11018" width="15.140625" style="2" customWidth="1"/>
    <col min="11019" max="11260" width="14.7109375" style="2"/>
    <col min="11261" max="11261" width="7.28515625" style="2" customWidth="1"/>
    <col min="11262" max="11262" width="9.85546875" style="2" customWidth="1"/>
    <col min="11263" max="11263" width="8.85546875" style="2" customWidth="1"/>
    <col min="11264" max="11264" width="11.140625" style="2" customWidth="1"/>
    <col min="11265" max="11265" width="9.85546875" style="2" customWidth="1"/>
    <col min="11266" max="11266" width="11.7109375" style="2" customWidth="1"/>
    <col min="11267" max="11267" width="14.5703125" style="2" customWidth="1"/>
    <col min="11268" max="11268" width="14.85546875" style="2" customWidth="1"/>
    <col min="11269" max="11269" width="14" style="2" customWidth="1"/>
    <col min="11270" max="11270" width="16.140625" style="2" customWidth="1"/>
    <col min="11271" max="11271" width="14.140625" style="2" customWidth="1"/>
    <col min="11272" max="11272" width="15.5703125" style="2" customWidth="1"/>
    <col min="11273" max="11273" width="14.5703125" style="2" customWidth="1"/>
    <col min="11274" max="11274" width="15.140625" style="2" customWidth="1"/>
    <col min="11275" max="11516" width="14.7109375" style="2"/>
    <col min="11517" max="11517" width="7.28515625" style="2" customWidth="1"/>
    <col min="11518" max="11518" width="9.85546875" style="2" customWidth="1"/>
    <col min="11519" max="11519" width="8.85546875" style="2" customWidth="1"/>
    <col min="11520" max="11520" width="11.140625" style="2" customWidth="1"/>
    <col min="11521" max="11521" width="9.85546875" style="2" customWidth="1"/>
    <col min="11522" max="11522" width="11.7109375" style="2" customWidth="1"/>
    <col min="11523" max="11523" width="14.5703125" style="2" customWidth="1"/>
    <col min="11524" max="11524" width="14.85546875" style="2" customWidth="1"/>
    <col min="11525" max="11525" width="14" style="2" customWidth="1"/>
    <col min="11526" max="11526" width="16.140625" style="2" customWidth="1"/>
    <col min="11527" max="11527" width="14.140625" style="2" customWidth="1"/>
    <col min="11528" max="11528" width="15.5703125" style="2" customWidth="1"/>
    <col min="11529" max="11529" width="14.5703125" style="2" customWidth="1"/>
    <col min="11530" max="11530" width="15.140625" style="2" customWidth="1"/>
    <col min="11531" max="11772" width="14.7109375" style="2"/>
    <col min="11773" max="11773" width="7.28515625" style="2" customWidth="1"/>
    <col min="11774" max="11774" width="9.85546875" style="2" customWidth="1"/>
    <col min="11775" max="11775" width="8.85546875" style="2" customWidth="1"/>
    <col min="11776" max="11776" width="11.140625" style="2" customWidth="1"/>
    <col min="11777" max="11777" width="9.85546875" style="2" customWidth="1"/>
    <col min="11778" max="11778" width="11.7109375" style="2" customWidth="1"/>
    <col min="11779" max="11779" width="14.5703125" style="2" customWidth="1"/>
    <col min="11780" max="11780" width="14.85546875" style="2" customWidth="1"/>
    <col min="11781" max="11781" width="14" style="2" customWidth="1"/>
    <col min="11782" max="11782" width="16.140625" style="2" customWidth="1"/>
    <col min="11783" max="11783" width="14.140625" style="2" customWidth="1"/>
    <col min="11784" max="11784" width="15.5703125" style="2" customWidth="1"/>
    <col min="11785" max="11785" width="14.5703125" style="2" customWidth="1"/>
    <col min="11786" max="11786" width="15.140625" style="2" customWidth="1"/>
    <col min="11787" max="12028" width="14.7109375" style="2"/>
    <col min="12029" max="12029" width="7.28515625" style="2" customWidth="1"/>
    <col min="12030" max="12030" width="9.85546875" style="2" customWidth="1"/>
    <col min="12031" max="12031" width="8.85546875" style="2" customWidth="1"/>
    <col min="12032" max="12032" width="11.140625" style="2" customWidth="1"/>
    <col min="12033" max="12033" width="9.85546875" style="2" customWidth="1"/>
    <col min="12034" max="12034" width="11.7109375" style="2" customWidth="1"/>
    <col min="12035" max="12035" width="14.5703125" style="2" customWidth="1"/>
    <col min="12036" max="12036" width="14.85546875" style="2" customWidth="1"/>
    <col min="12037" max="12037" width="14" style="2" customWidth="1"/>
    <col min="12038" max="12038" width="16.140625" style="2" customWidth="1"/>
    <col min="12039" max="12039" width="14.140625" style="2" customWidth="1"/>
    <col min="12040" max="12040" width="15.5703125" style="2" customWidth="1"/>
    <col min="12041" max="12041" width="14.5703125" style="2" customWidth="1"/>
    <col min="12042" max="12042" width="15.140625" style="2" customWidth="1"/>
    <col min="12043" max="12284" width="14.7109375" style="2"/>
    <col min="12285" max="12285" width="7.28515625" style="2" customWidth="1"/>
    <col min="12286" max="12286" width="9.85546875" style="2" customWidth="1"/>
    <col min="12287" max="12287" width="8.85546875" style="2" customWidth="1"/>
    <col min="12288" max="12288" width="11.140625" style="2" customWidth="1"/>
    <col min="12289" max="12289" width="9.85546875" style="2" customWidth="1"/>
    <col min="12290" max="12290" width="11.7109375" style="2" customWidth="1"/>
    <col min="12291" max="12291" width="14.5703125" style="2" customWidth="1"/>
    <col min="12292" max="12292" width="14.85546875" style="2" customWidth="1"/>
    <col min="12293" max="12293" width="14" style="2" customWidth="1"/>
    <col min="12294" max="12294" width="16.140625" style="2" customWidth="1"/>
    <col min="12295" max="12295" width="14.140625" style="2" customWidth="1"/>
    <col min="12296" max="12296" width="15.5703125" style="2" customWidth="1"/>
    <col min="12297" max="12297" width="14.5703125" style="2" customWidth="1"/>
    <col min="12298" max="12298" width="15.140625" style="2" customWidth="1"/>
    <col min="12299" max="12540" width="14.7109375" style="2"/>
    <col min="12541" max="12541" width="7.28515625" style="2" customWidth="1"/>
    <col min="12542" max="12542" width="9.85546875" style="2" customWidth="1"/>
    <col min="12543" max="12543" width="8.85546875" style="2" customWidth="1"/>
    <col min="12544" max="12544" width="11.140625" style="2" customWidth="1"/>
    <col min="12545" max="12545" width="9.85546875" style="2" customWidth="1"/>
    <col min="12546" max="12546" width="11.7109375" style="2" customWidth="1"/>
    <col min="12547" max="12547" width="14.5703125" style="2" customWidth="1"/>
    <col min="12548" max="12548" width="14.85546875" style="2" customWidth="1"/>
    <col min="12549" max="12549" width="14" style="2" customWidth="1"/>
    <col min="12550" max="12550" width="16.140625" style="2" customWidth="1"/>
    <col min="12551" max="12551" width="14.140625" style="2" customWidth="1"/>
    <col min="12552" max="12552" width="15.5703125" style="2" customWidth="1"/>
    <col min="12553" max="12553" width="14.5703125" style="2" customWidth="1"/>
    <col min="12554" max="12554" width="15.140625" style="2" customWidth="1"/>
    <col min="12555" max="12796" width="14.7109375" style="2"/>
    <col min="12797" max="12797" width="7.28515625" style="2" customWidth="1"/>
    <col min="12798" max="12798" width="9.85546875" style="2" customWidth="1"/>
    <col min="12799" max="12799" width="8.85546875" style="2" customWidth="1"/>
    <col min="12800" max="12800" width="11.140625" style="2" customWidth="1"/>
    <col min="12801" max="12801" width="9.85546875" style="2" customWidth="1"/>
    <col min="12802" max="12802" width="11.7109375" style="2" customWidth="1"/>
    <col min="12803" max="12803" width="14.5703125" style="2" customWidth="1"/>
    <col min="12804" max="12804" width="14.85546875" style="2" customWidth="1"/>
    <col min="12805" max="12805" width="14" style="2" customWidth="1"/>
    <col min="12806" max="12806" width="16.140625" style="2" customWidth="1"/>
    <col min="12807" max="12807" width="14.140625" style="2" customWidth="1"/>
    <col min="12808" max="12808" width="15.5703125" style="2" customWidth="1"/>
    <col min="12809" max="12809" width="14.5703125" style="2" customWidth="1"/>
    <col min="12810" max="12810" width="15.140625" style="2" customWidth="1"/>
    <col min="12811" max="13052" width="14.7109375" style="2"/>
    <col min="13053" max="13053" width="7.28515625" style="2" customWidth="1"/>
    <col min="13054" max="13054" width="9.85546875" style="2" customWidth="1"/>
    <col min="13055" max="13055" width="8.85546875" style="2" customWidth="1"/>
    <col min="13056" max="13056" width="11.140625" style="2" customWidth="1"/>
    <col min="13057" max="13057" width="9.85546875" style="2" customWidth="1"/>
    <col min="13058" max="13058" width="11.7109375" style="2" customWidth="1"/>
    <col min="13059" max="13059" width="14.5703125" style="2" customWidth="1"/>
    <col min="13060" max="13060" width="14.85546875" style="2" customWidth="1"/>
    <col min="13061" max="13061" width="14" style="2" customWidth="1"/>
    <col min="13062" max="13062" width="16.140625" style="2" customWidth="1"/>
    <col min="13063" max="13063" width="14.140625" style="2" customWidth="1"/>
    <col min="13064" max="13064" width="15.5703125" style="2" customWidth="1"/>
    <col min="13065" max="13065" width="14.5703125" style="2" customWidth="1"/>
    <col min="13066" max="13066" width="15.140625" style="2" customWidth="1"/>
    <col min="13067" max="13308" width="14.7109375" style="2"/>
    <col min="13309" max="13309" width="7.28515625" style="2" customWidth="1"/>
    <col min="13310" max="13310" width="9.85546875" style="2" customWidth="1"/>
    <col min="13311" max="13311" width="8.85546875" style="2" customWidth="1"/>
    <col min="13312" max="13312" width="11.140625" style="2" customWidth="1"/>
    <col min="13313" max="13313" width="9.85546875" style="2" customWidth="1"/>
    <col min="13314" max="13314" width="11.7109375" style="2" customWidth="1"/>
    <col min="13315" max="13315" width="14.5703125" style="2" customWidth="1"/>
    <col min="13316" max="13316" width="14.85546875" style="2" customWidth="1"/>
    <col min="13317" max="13317" width="14" style="2" customWidth="1"/>
    <col min="13318" max="13318" width="16.140625" style="2" customWidth="1"/>
    <col min="13319" max="13319" width="14.140625" style="2" customWidth="1"/>
    <col min="13320" max="13320" width="15.5703125" style="2" customWidth="1"/>
    <col min="13321" max="13321" width="14.5703125" style="2" customWidth="1"/>
    <col min="13322" max="13322" width="15.140625" style="2" customWidth="1"/>
    <col min="13323" max="13564" width="14.7109375" style="2"/>
    <col min="13565" max="13565" width="7.28515625" style="2" customWidth="1"/>
    <col min="13566" max="13566" width="9.85546875" style="2" customWidth="1"/>
    <col min="13567" max="13567" width="8.85546875" style="2" customWidth="1"/>
    <col min="13568" max="13568" width="11.140625" style="2" customWidth="1"/>
    <col min="13569" max="13569" width="9.85546875" style="2" customWidth="1"/>
    <col min="13570" max="13570" width="11.7109375" style="2" customWidth="1"/>
    <col min="13571" max="13571" width="14.5703125" style="2" customWidth="1"/>
    <col min="13572" max="13572" width="14.85546875" style="2" customWidth="1"/>
    <col min="13573" max="13573" width="14" style="2" customWidth="1"/>
    <col min="13574" max="13574" width="16.140625" style="2" customWidth="1"/>
    <col min="13575" max="13575" width="14.140625" style="2" customWidth="1"/>
    <col min="13576" max="13576" width="15.5703125" style="2" customWidth="1"/>
    <col min="13577" max="13577" width="14.5703125" style="2" customWidth="1"/>
    <col min="13578" max="13578" width="15.140625" style="2" customWidth="1"/>
    <col min="13579" max="13820" width="14.7109375" style="2"/>
    <col min="13821" max="13821" width="7.28515625" style="2" customWidth="1"/>
    <col min="13822" max="13822" width="9.85546875" style="2" customWidth="1"/>
    <col min="13823" max="13823" width="8.85546875" style="2" customWidth="1"/>
    <col min="13824" max="13824" width="11.140625" style="2" customWidth="1"/>
    <col min="13825" max="13825" width="9.85546875" style="2" customWidth="1"/>
    <col min="13826" max="13826" width="11.7109375" style="2" customWidth="1"/>
    <col min="13827" max="13827" width="14.5703125" style="2" customWidth="1"/>
    <col min="13828" max="13828" width="14.85546875" style="2" customWidth="1"/>
    <col min="13829" max="13829" width="14" style="2" customWidth="1"/>
    <col min="13830" max="13830" width="16.140625" style="2" customWidth="1"/>
    <col min="13831" max="13831" width="14.140625" style="2" customWidth="1"/>
    <col min="13832" max="13832" width="15.5703125" style="2" customWidth="1"/>
    <col min="13833" max="13833" width="14.5703125" style="2" customWidth="1"/>
    <col min="13834" max="13834" width="15.140625" style="2" customWidth="1"/>
    <col min="13835" max="14076" width="14.7109375" style="2"/>
    <col min="14077" max="14077" width="7.28515625" style="2" customWidth="1"/>
    <col min="14078" max="14078" width="9.85546875" style="2" customWidth="1"/>
    <col min="14079" max="14079" width="8.85546875" style="2" customWidth="1"/>
    <col min="14080" max="14080" width="11.140625" style="2" customWidth="1"/>
    <col min="14081" max="14081" width="9.85546875" style="2" customWidth="1"/>
    <col min="14082" max="14082" width="11.7109375" style="2" customWidth="1"/>
    <col min="14083" max="14083" width="14.5703125" style="2" customWidth="1"/>
    <col min="14084" max="14084" width="14.85546875" style="2" customWidth="1"/>
    <col min="14085" max="14085" width="14" style="2" customWidth="1"/>
    <col min="14086" max="14086" width="16.140625" style="2" customWidth="1"/>
    <col min="14087" max="14087" width="14.140625" style="2" customWidth="1"/>
    <col min="14088" max="14088" width="15.5703125" style="2" customWidth="1"/>
    <col min="14089" max="14089" width="14.5703125" style="2" customWidth="1"/>
    <col min="14090" max="14090" width="15.140625" style="2" customWidth="1"/>
    <col min="14091" max="14332" width="14.7109375" style="2"/>
    <col min="14333" max="14333" width="7.28515625" style="2" customWidth="1"/>
    <col min="14334" max="14334" width="9.85546875" style="2" customWidth="1"/>
    <col min="14335" max="14335" width="8.85546875" style="2" customWidth="1"/>
    <col min="14336" max="14336" width="11.140625" style="2" customWidth="1"/>
    <col min="14337" max="14337" width="9.85546875" style="2" customWidth="1"/>
    <col min="14338" max="14338" width="11.7109375" style="2" customWidth="1"/>
    <col min="14339" max="14339" width="14.5703125" style="2" customWidth="1"/>
    <col min="14340" max="14340" width="14.85546875" style="2" customWidth="1"/>
    <col min="14341" max="14341" width="14" style="2" customWidth="1"/>
    <col min="14342" max="14342" width="16.140625" style="2" customWidth="1"/>
    <col min="14343" max="14343" width="14.140625" style="2" customWidth="1"/>
    <col min="14344" max="14344" width="15.5703125" style="2" customWidth="1"/>
    <col min="14345" max="14345" width="14.5703125" style="2" customWidth="1"/>
    <col min="14346" max="14346" width="15.140625" style="2" customWidth="1"/>
    <col min="14347" max="14588" width="14.7109375" style="2"/>
    <col min="14589" max="14589" width="7.28515625" style="2" customWidth="1"/>
    <col min="14590" max="14590" width="9.85546875" style="2" customWidth="1"/>
    <col min="14591" max="14591" width="8.85546875" style="2" customWidth="1"/>
    <col min="14592" max="14592" width="11.140625" style="2" customWidth="1"/>
    <col min="14593" max="14593" width="9.85546875" style="2" customWidth="1"/>
    <col min="14594" max="14594" width="11.7109375" style="2" customWidth="1"/>
    <col min="14595" max="14595" width="14.5703125" style="2" customWidth="1"/>
    <col min="14596" max="14596" width="14.85546875" style="2" customWidth="1"/>
    <col min="14597" max="14597" width="14" style="2" customWidth="1"/>
    <col min="14598" max="14598" width="16.140625" style="2" customWidth="1"/>
    <col min="14599" max="14599" width="14.140625" style="2" customWidth="1"/>
    <col min="14600" max="14600" width="15.5703125" style="2" customWidth="1"/>
    <col min="14601" max="14601" width="14.5703125" style="2" customWidth="1"/>
    <col min="14602" max="14602" width="15.140625" style="2" customWidth="1"/>
    <col min="14603" max="14844" width="14.7109375" style="2"/>
    <col min="14845" max="14845" width="7.28515625" style="2" customWidth="1"/>
    <col min="14846" max="14846" width="9.85546875" style="2" customWidth="1"/>
    <col min="14847" max="14847" width="8.85546875" style="2" customWidth="1"/>
    <col min="14848" max="14848" width="11.140625" style="2" customWidth="1"/>
    <col min="14849" max="14849" width="9.85546875" style="2" customWidth="1"/>
    <col min="14850" max="14850" width="11.7109375" style="2" customWidth="1"/>
    <col min="14851" max="14851" width="14.5703125" style="2" customWidth="1"/>
    <col min="14852" max="14852" width="14.85546875" style="2" customWidth="1"/>
    <col min="14853" max="14853" width="14" style="2" customWidth="1"/>
    <col min="14854" max="14854" width="16.140625" style="2" customWidth="1"/>
    <col min="14855" max="14855" width="14.140625" style="2" customWidth="1"/>
    <col min="14856" max="14856" width="15.5703125" style="2" customWidth="1"/>
    <col min="14857" max="14857" width="14.5703125" style="2" customWidth="1"/>
    <col min="14858" max="14858" width="15.140625" style="2" customWidth="1"/>
    <col min="14859" max="15100" width="14.7109375" style="2"/>
    <col min="15101" max="15101" width="7.28515625" style="2" customWidth="1"/>
    <col min="15102" max="15102" width="9.85546875" style="2" customWidth="1"/>
    <col min="15103" max="15103" width="8.85546875" style="2" customWidth="1"/>
    <col min="15104" max="15104" width="11.140625" style="2" customWidth="1"/>
    <col min="15105" max="15105" width="9.85546875" style="2" customWidth="1"/>
    <col min="15106" max="15106" width="11.7109375" style="2" customWidth="1"/>
    <col min="15107" max="15107" width="14.5703125" style="2" customWidth="1"/>
    <col min="15108" max="15108" width="14.85546875" style="2" customWidth="1"/>
    <col min="15109" max="15109" width="14" style="2" customWidth="1"/>
    <col min="15110" max="15110" width="16.140625" style="2" customWidth="1"/>
    <col min="15111" max="15111" width="14.140625" style="2" customWidth="1"/>
    <col min="15112" max="15112" width="15.5703125" style="2" customWidth="1"/>
    <col min="15113" max="15113" width="14.5703125" style="2" customWidth="1"/>
    <col min="15114" max="15114" width="15.140625" style="2" customWidth="1"/>
    <col min="15115" max="15356" width="14.7109375" style="2"/>
    <col min="15357" max="15357" width="7.28515625" style="2" customWidth="1"/>
    <col min="15358" max="15358" width="9.85546875" style="2" customWidth="1"/>
    <col min="15359" max="15359" width="8.85546875" style="2" customWidth="1"/>
    <col min="15360" max="15360" width="11.140625" style="2" customWidth="1"/>
    <col min="15361" max="15361" width="9.85546875" style="2" customWidth="1"/>
    <col min="15362" max="15362" width="11.7109375" style="2" customWidth="1"/>
    <col min="15363" max="15363" width="14.5703125" style="2" customWidth="1"/>
    <col min="15364" max="15364" width="14.85546875" style="2" customWidth="1"/>
    <col min="15365" max="15365" width="14" style="2" customWidth="1"/>
    <col min="15366" max="15366" width="16.140625" style="2" customWidth="1"/>
    <col min="15367" max="15367" width="14.140625" style="2" customWidth="1"/>
    <col min="15368" max="15368" width="15.5703125" style="2" customWidth="1"/>
    <col min="15369" max="15369" width="14.5703125" style="2" customWidth="1"/>
    <col min="15370" max="15370" width="15.140625" style="2" customWidth="1"/>
    <col min="15371" max="15612" width="14.7109375" style="2"/>
    <col min="15613" max="15613" width="7.28515625" style="2" customWidth="1"/>
    <col min="15614" max="15614" width="9.85546875" style="2" customWidth="1"/>
    <col min="15615" max="15615" width="8.85546875" style="2" customWidth="1"/>
    <col min="15616" max="15616" width="11.140625" style="2" customWidth="1"/>
    <col min="15617" max="15617" width="9.85546875" style="2" customWidth="1"/>
    <col min="15618" max="15618" width="11.7109375" style="2" customWidth="1"/>
    <col min="15619" max="15619" width="14.5703125" style="2" customWidth="1"/>
    <col min="15620" max="15620" width="14.85546875" style="2" customWidth="1"/>
    <col min="15621" max="15621" width="14" style="2" customWidth="1"/>
    <col min="15622" max="15622" width="16.140625" style="2" customWidth="1"/>
    <col min="15623" max="15623" width="14.140625" style="2" customWidth="1"/>
    <col min="15624" max="15624" width="15.5703125" style="2" customWidth="1"/>
    <col min="15625" max="15625" width="14.5703125" style="2" customWidth="1"/>
    <col min="15626" max="15626" width="15.140625" style="2" customWidth="1"/>
    <col min="15627" max="15868" width="14.7109375" style="2"/>
    <col min="15869" max="15869" width="7.28515625" style="2" customWidth="1"/>
    <col min="15870" max="15870" width="9.85546875" style="2" customWidth="1"/>
    <col min="15871" max="15871" width="8.85546875" style="2" customWidth="1"/>
    <col min="15872" max="15872" width="11.140625" style="2" customWidth="1"/>
    <col min="15873" max="15873" width="9.85546875" style="2" customWidth="1"/>
    <col min="15874" max="15874" width="11.7109375" style="2" customWidth="1"/>
    <col min="15875" max="15875" width="14.5703125" style="2" customWidth="1"/>
    <col min="15876" max="15876" width="14.85546875" style="2" customWidth="1"/>
    <col min="15877" max="15877" width="14" style="2" customWidth="1"/>
    <col min="15878" max="15878" width="16.140625" style="2" customWidth="1"/>
    <col min="15879" max="15879" width="14.140625" style="2" customWidth="1"/>
    <col min="15880" max="15880" width="15.5703125" style="2" customWidth="1"/>
    <col min="15881" max="15881" width="14.5703125" style="2" customWidth="1"/>
    <col min="15882" max="15882" width="15.140625" style="2" customWidth="1"/>
    <col min="15883" max="16124" width="14.7109375" style="2"/>
    <col min="16125" max="16125" width="7.28515625" style="2" customWidth="1"/>
    <col min="16126" max="16126" width="9.85546875" style="2" customWidth="1"/>
    <col min="16127" max="16127" width="8.85546875" style="2" customWidth="1"/>
    <col min="16128" max="16128" width="11.140625" style="2" customWidth="1"/>
    <col min="16129" max="16129" width="9.85546875" style="2" customWidth="1"/>
    <col min="16130" max="16130" width="11.7109375" style="2" customWidth="1"/>
    <col min="16131" max="16131" width="14.5703125" style="2" customWidth="1"/>
    <col min="16132" max="16132" width="14.85546875" style="2" customWidth="1"/>
    <col min="16133" max="16133" width="14" style="2" customWidth="1"/>
    <col min="16134" max="16134" width="16.140625" style="2" customWidth="1"/>
    <col min="16135" max="16135" width="14.140625" style="2" customWidth="1"/>
    <col min="16136" max="16136" width="15.5703125" style="2" customWidth="1"/>
    <col min="16137" max="16137" width="14.5703125" style="2" customWidth="1"/>
    <col min="16138" max="16138" width="15.140625" style="2" customWidth="1"/>
    <col min="16139" max="16384" width="14.7109375" style="2"/>
  </cols>
  <sheetData>
    <row r="1" spans="1:26" ht="20.25">
      <c r="A1" s="193"/>
      <c r="B1" s="1"/>
      <c r="F1" s="410" t="s">
        <v>0</v>
      </c>
      <c r="G1" s="410"/>
      <c r="H1" s="410"/>
      <c r="I1" s="410"/>
      <c r="M1" s="218" t="s">
        <v>189</v>
      </c>
      <c r="N1" s="3"/>
    </row>
    <row r="2" spans="1:26" ht="18">
      <c r="A2" s="194" t="s">
        <v>273</v>
      </c>
      <c r="B2" s="1"/>
      <c r="E2" s="4"/>
      <c r="F2" s="411"/>
      <c r="G2" s="411"/>
      <c r="H2" s="411"/>
      <c r="I2" s="411"/>
      <c r="K2" s="5"/>
      <c r="M2" s="219" t="s">
        <v>190</v>
      </c>
    </row>
    <row r="3" spans="1:26" ht="21" customHeight="1">
      <c r="A3" s="6" t="s">
        <v>1</v>
      </c>
      <c r="B3" s="6"/>
      <c r="C3" s="6"/>
      <c r="D3" s="415" t="str">
        <f>IF(ISBLANK(+'Rent Roll-Current'!D3),"",'Rent Roll-Current'!D3)</f>
        <v/>
      </c>
      <c r="E3" s="415"/>
      <c r="F3" s="415"/>
      <c r="G3" s="415"/>
      <c r="H3" s="415"/>
      <c r="I3" s="415"/>
      <c r="J3" s="77"/>
      <c r="K3" s="77" t="s">
        <v>188</v>
      </c>
      <c r="L3" s="217"/>
      <c r="M3" s="77"/>
      <c r="N3" s="77" t="s">
        <v>2</v>
      </c>
      <c r="O3" s="78">
        <v>0.3</v>
      </c>
      <c r="P3" s="87"/>
      <c r="Q3" s="88"/>
      <c r="R3" s="79" t="s">
        <v>85</v>
      </c>
      <c r="S3" s="76" t="s">
        <v>180</v>
      </c>
    </row>
    <row r="4" spans="1:26" ht="15.95" customHeight="1">
      <c r="A4" s="8" t="s">
        <v>62</v>
      </c>
      <c r="B4" s="8"/>
      <c r="C4" s="8"/>
      <c r="D4" s="415" t="str">
        <f>IF(ISBLANK('Rent Roll-Current'!D4),"",'Rent Roll-Current'!D4)</f>
        <v/>
      </c>
      <c r="E4" s="415"/>
      <c r="F4" s="415"/>
      <c r="G4" s="415"/>
      <c r="H4" s="1" t="s">
        <v>3</v>
      </c>
      <c r="I4" s="9" t="s">
        <v>4</v>
      </c>
      <c r="J4" s="60">
        <v>44197</v>
      </c>
      <c r="K4" s="10" t="s">
        <v>5</v>
      </c>
      <c r="L4" s="61">
        <v>44561</v>
      </c>
      <c r="M4" s="11"/>
      <c r="N4" s="11"/>
      <c r="W4" s="412"/>
      <c r="X4" s="413"/>
    </row>
    <row r="5" spans="1:26" ht="5.0999999999999996" customHeight="1">
      <c r="A5" s="12"/>
      <c r="B5" s="13"/>
      <c r="C5" s="7"/>
      <c r="D5" s="7"/>
      <c r="E5" s="7"/>
      <c r="F5" s="7"/>
      <c r="G5" s="7"/>
      <c r="H5" s="7"/>
      <c r="I5" s="11"/>
      <c r="J5" s="6"/>
      <c r="K5" s="7"/>
      <c r="L5" s="7"/>
      <c r="M5" s="7"/>
      <c r="N5" s="13"/>
      <c r="O5" s="13"/>
      <c r="P5" s="15"/>
      <c r="Q5" s="15"/>
      <c r="R5" s="15"/>
      <c r="S5" s="15"/>
      <c r="W5" s="413"/>
      <c r="X5" s="413"/>
    </row>
    <row r="6" spans="1:26" ht="12.95" customHeight="1">
      <c r="A6" s="14" t="s">
        <v>6</v>
      </c>
      <c r="B6" s="15" t="s">
        <v>7</v>
      </c>
      <c r="C6" s="15" t="s">
        <v>8</v>
      </c>
      <c r="D6" s="15" t="s">
        <v>9</v>
      </c>
      <c r="E6" s="15" t="s">
        <v>10</v>
      </c>
      <c r="F6" s="15" t="s">
        <v>11</v>
      </c>
      <c r="G6" s="15" t="s">
        <v>12</v>
      </c>
      <c r="H6" s="15" t="s">
        <v>13</v>
      </c>
      <c r="I6" s="16" t="s">
        <v>14</v>
      </c>
      <c r="J6" s="15" t="s">
        <v>15</v>
      </c>
      <c r="K6" s="15" t="s">
        <v>16</v>
      </c>
      <c r="L6" s="15" t="s">
        <v>17</v>
      </c>
      <c r="M6" s="15" t="s">
        <v>18</v>
      </c>
      <c r="N6" s="17">
        <v>14</v>
      </c>
      <c r="O6" s="17">
        <v>15</v>
      </c>
      <c r="P6" s="17">
        <v>16</v>
      </c>
      <c r="Q6" s="17">
        <v>17</v>
      </c>
      <c r="R6" s="17">
        <v>18</v>
      </c>
      <c r="S6" s="17">
        <v>19</v>
      </c>
      <c r="U6" s="119"/>
      <c r="V6" s="119"/>
      <c r="W6" s="413"/>
      <c r="X6" s="413"/>
    </row>
    <row r="7" spans="1:26" ht="14.1" customHeight="1">
      <c r="A7" s="18" t="s">
        <v>19</v>
      </c>
      <c r="B7" s="19" t="s">
        <v>64</v>
      </c>
      <c r="C7" s="20" t="s">
        <v>20</v>
      </c>
      <c r="D7" s="20" t="s">
        <v>22</v>
      </c>
      <c r="E7" s="20" t="s">
        <v>23</v>
      </c>
      <c r="F7" s="20" t="s">
        <v>24</v>
      </c>
      <c r="G7" s="20" t="s">
        <v>25</v>
      </c>
      <c r="H7" s="20" t="s">
        <v>69</v>
      </c>
      <c r="I7" s="20" t="s">
        <v>25</v>
      </c>
      <c r="J7" s="23" t="s">
        <v>106</v>
      </c>
      <c r="K7" s="20" t="s">
        <v>33</v>
      </c>
      <c r="L7" s="20" t="s">
        <v>26</v>
      </c>
      <c r="M7" s="20" t="s">
        <v>27</v>
      </c>
      <c r="N7" s="21" t="s">
        <v>28</v>
      </c>
      <c r="O7" s="21" t="s">
        <v>73</v>
      </c>
      <c r="P7" s="67" t="s">
        <v>88</v>
      </c>
      <c r="Q7" s="68" t="s">
        <v>70</v>
      </c>
      <c r="R7" s="68" t="s">
        <v>86</v>
      </c>
      <c r="S7" s="67" t="s">
        <v>98</v>
      </c>
      <c r="W7" s="413"/>
      <c r="X7" s="413"/>
    </row>
    <row r="8" spans="1:26" ht="14.1" customHeight="1">
      <c r="A8" s="22" t="s">
        <v>29</v>
      </c>
      <c r="B8" s="20" t="s">
        <v>29</v>
      </c>
      <c r="C8" s="20" t="s">
        <v>29</v>
      </c>
      <c r="D8" s="20" t="s">
        <v>21</v>
      </c>
      <c r="E8" s="20" t="s">
        <v>30</v>
      </c>
      <c r="F8" s="20" t="s">
        <v>21</v>
      </c>
      <c r="G8" s="20" t="s">
        <v>32</v>
      </c>
      <c r="H8" s="20" t="s">
        <v>68</v>
      </c>
      <c r="I8" s="27" t="s">
        <v>37</v>
      </c>
      <c r="J8" s="20" t="s">
        <v>38</v>
      </c>
      <c r="K8" s="20" t="s">
        <v>21</v>
      </c>
      <c r="L8" s="20" t="s">
        <v>34</v>
      </c>
      <c r="M8" s="20" t="s">
        <v>35</v>
      </c>
      <c r="N8" s="21" t="s">
        <v>36</v>
      </c>
      <c r="O8" s="21" t="s">
        <v>74</v>
      </c>
      <c r="P8" s="69" t="s">
        <v>89</v>
      </c>
      <c r="Q8" s="69" t="s">
        <v>71</v>
      </c>
      <c r="R8" s="69" t="s">
        <v>71</v>
      </c>
      <c r="S8" s="69" t="s">
        <v>99</v>
      </c>
      <c r="W8" s="413"/>
      <c r="X8" s="413"/>
    </row>
    <row r="9" spans="1:26" ht="14.1" customHeight="1">
      <c r="A9" s="24"/>
      <c r="B9" s="25"/>
      <c r="C9" s="20"/>
      <c r="D9" s="25"/>
      <c r="E9" s="25"/>
      <c r="F9" s="20" t="s">
        <v>31</v>
      </c>
      <c r="G9" s="20" t="s">
        <v>37</v>
      </c>
      <c r="H9" s="26" t="s">
        <v>92</v>
      </c>
      <c r="I9" s="27" t="s">
        <v>187</v>
      </c>
      <c r="J9" s="20" t="s">
        <v>41</v>
      </c>
      <c r="K9" s="20"/>
      <c r="L9" s="20" t="s">
        <v>39</v>
      </c>
      <c r="M9" s="20" t="s">
        <v>108</v>
      </c>
      <c r="N9" s="28" t="s">
        <v>40</v>
      </c>
      <c r="O9" s="28" t="s">
        <v>75</v>
      </c>
      <c r="P9" s="69" t="s">
        <v>90</v>
      </c>
      <c r="Q9" s="69" t="s">
        <v>72</v>
      </c>
      <c r="R9" s="69" t="s">
        <v>72</v>
      </c>
      <c r="S9" s="69" t="s">
        <v>163</v>
      </c>
    </row>
    <row r="10" spans="1:26" ht="14.1" customHeight="1">
      <c r="A10" s="29"/>
      <c r="B10" s="30"/>
      <c r="C10" s="30"/>
      <c r="D10" s="30"/>
      <c r="E10" s="30"/>
      <c r="F10" s="30"/>
      <c r="G10" s="31"/>
      <c r="H10" s="32"/>
      <c r="I10" s="33"/>
      <c r="J10" s="123"/>
      <c r="K10" s="31"/>
      <c r="L10" s="34"/>
      <c r="M10" s="35" t="s">
        <v>109</v>
      </c>
      <c r="N10" s="36" t="s">
        <v>63</v>
      </c>
      <c r="O10" s="122" t="s">
        <v>76</v>
      </c>
      <c r="P10" s="75" t="s">
        <v>151</v>
      </c>
      <c r="Q10" s="70"/>
      <c r="R10" s="70"/>
      <c r="S10" s="70"/>
      <c r="Z10" s="407" t="s">
        <v>96</v>
      </c>
    </row>
    <row r="11" spans="1:26" ht="3.95" customHeight="1">
      <c r="A11" s="29"/>
      <c r="B11" s="30"/>
      <c r="C11" s="30"/>
      <c r="D11" s="30"/>
      <c r="E11" s="30"/>
      <c r="F11" s="30"/>
      <c r="G11" s="31"/>
      <c r="H11" s="31"/>
      <c r="I11" s="37" t="s">
        <v>42</v>
      </c>
      <c r="J11" s="31"/>
      <c r="K11" s="38"/>
      <c r="L11" s="39"/>
      <c r="M11" s="40"/>
      <c r="N11" s="40"/>
      <c r="O11" s="40"/>
      <c r="P11" s="66"/>
      <c r="Q11" s="66"/>
      <c r="R11" s="66"/>
      <c r="S11" s="66"/>
      <c r="Z11" s="407"/>
    </row>
    <row r="12" spans="1:26" ht="15.95" customHeight="1">
      <c r="A12" s="41"/>
      <c r="B12" s="42"/>
      <c r="C12" s="43"/>
      <c r="D12" s="44" t="s">
        <v>93</v>
      </c>
      <c r="E12" s="43"/>
      <c r="F12" s="44"/>
      <c r="G12" s="44" t="s">
        <v>43</v>
      </c>
      <c r="H12" s="44"/>
      <c r="I12" s="44" t="s">
        <v>44</v>
      </c>
      <c r="J12" s="44" t="s">
        <v>94</v>
      </c>
      <c r="K12" s="44" t="s">
        <v>45</v>
      </c>
      <c r="L12" s="44" t="s">
        <v>46</v>
      </c>
      <c r="M12" s="44" t="s">
        <v>47</v>
      </c>
      <c r="N12" s="44"/>
      <c r="O12" s="44" t="s">
        <v>101</v>
      </c>
      <c r="P12" s="74"/>
      <c r="Q12" s="44"/>
      <c r="R12" s="40"/>
      <c r="S12" s="74"/>
      <c r="T12" s="86"/>
      <c r="U12" s="86" t="s">
        <v>32</v>
      </c>
      <c r="V12" s="86"/>
      <c r="W12" s="120" t="s">
        <v>32</v>
      </c>
      <c r="Y12" s="409" t="s">
        <v>97</v>
      </c>
      <c r="Z12" s="407"/>
    </row>
    <row r="13" spans="1:26" ht="15.95" customHeight="1" thickBot="1">
      <c r="A13" s="45"/>
      <c r="B13" s="46"/>
      <c r="C13" s="47"/>
      <c r="D13" s="48" t="s">
        <v>78</v>
      </c>
      <c r="E13" s="49"/>
      <c r="F13" s="48"/>
      <c r="G13" s="48" t="s">
        <v>48</v>
      </c>
      <c r="H13" s="62"/>
      <c r="I13" s="50" t="s">
        <v>186</v>
      </c>
      <c r="J13" s="48" t="s">
        <v>49</v>
      </c>
      <c r="K13" s="48" t="s">
        <v>95</v>
      </c>
      <c r="L13" s="48" t="s">
        <v>50</v>
      </c>
      <c r="M13" s="48" t="s">
        <v>51</v>
      </c>
      <c r="N13" s="48"/>
      <c r="O13" s="48" t="s">
        <v>102</v>
      </c>
      <c r="P13" s="84" t="s">
        <v>152</v>
      </c>
      <c r="Q13" s="85"/>
      <c r="R13" s="84" t="s">
        <v>91</v>
      </c>
      <c r="S13" s="84" t="s">
        <v>156</v>
      </c>
      <c r="U13" s="116" t="s">
        <v>105</v>
      </c>
      <c r="W13" s="121" t="s">
        <v>153</v>
      </c>
      <c r="Y13" s="409"/>
      <c r="Z13" s="407"/>
    </row>
    <row r="14" spans="1:26" ht="20.100000000000001" customHeight="1" thickTop="1">
      <c r="A14" s="63"/>
      <c r="B14" s="64"/>
      <c r="C14" s="65"/>
      <c r="D14" s="65"/>
      <c r="E14" s="80"/>
      <c r="F14" s="51">
        <f t="shared" ref="F14:F77" si="0">(D14+E14)</f>
        <v>0</v>
      </c>
      <c r="G14" s="81"/>
      <c r="H14" s="196"/>
      <c r="I14" s="53">
        <f t="shared" ref="I14:I77" si="1">ROUNDUP(IF(G14="vacant",0,(+G14*+Z14)),0)</f>
        <v>0</v>
      </c>
      <c r="J14" s="54">
        <f>IF(G14="vacant","",IF(I14=0,0,I14-E14))</f>
        <v>0</v>
      </c>
      <c r="K14" s="54">
        <f>IF(AND($L$3="x",G14="vacant"),"",IF($L$3="x",D14,IF(J14&lt;D14,D14,J14)))</f>
        <v>0</v>
      </c>
      <c r="L14" s="55">
        <f>IF(G14="vacant","",IF(K14=D14,0,K14-D14))</f>
        <v>0</v>
      </c>
      <c r="M14" s="52">
        <f t="shared" ref="M14:M77" si="2">IF(G14="vacant","",ROUNDDOWN(IF(J14=0,0,(IF(K14=0,0,+(K14+E14)/G14))),2))</f>
        <v>0</v>
      </c>
      <c r="N14" s="56" t="str">
        <f>IF(G14="vacant","",IF(OR(P14="erap",P14="other",P14="srap"),"",IF(M14&gt;Z14,"X","")))</f>
        <v/>
      </c>
      <c r="O14" s="57">
        <f t="shared" ref="O14:O77" si="3">IF(J14&lt;D14,(D14-(IF(J14&lt;0.5,0,J14))),0)</f>
        <v>0</v>
      </c>
      <c r="P14" s="83"/>
      <c r="Q14" s="82"/>
      <c r="R14" s="83"/>
      <c r="S14" s="83"/>
      <c r="T14" s="119" t="str">
        <f>IF(AND($Q14&lt;62,$Q14&gt;0,$S$3="Elderly",ISBLANK($R14)),"ALERT","")</f>
        <v/>
      </c>
      <c r="U14" s="119">
        <f>IF(AND(O14=0,P14="erap"),0,IF(P14="srap",0,IF(AND(S14="P",P14="erap"),0,IF(AND(S14="t",P14="erap"),0,IF(P14="other",0,IF(P14="",0,IF(AND(S14="",P14="erap"),D14-J14,O14)))))))</f>
        <v>0</v>
      </c>
      <c r="V14" s="119"/>
      <c r="W14" s="117">
        <f>IF(AND(G14="vacant",S14="t"),AVERAGEIF(O$14:O$225,"&gt;0"),IF(AND(G14="vacant",S14="p"),AVERAGEIF(O$14:O$225,"&gt;0"),IF(AND(S14="",P14="",O14&gt;0),"overburdened",IF(AND(S14="",P14="other"),0,IF(AND(P14="erap",S14=""),0,IF(AND(P14="SRAP",S14=""),"ALERT",IF(AND(O14=0,S14="p"),"ALERT",IF(AND(O14=0,S14="t"),"ALERT",IF(AND(S14="t",P14="other"),"0",IF(AND(S14="p",P14="other"),"0",O14))))))))))</f>
        <v>0</v>
      </c>
      <c r="X14" s="124" t="str">
        <f>IF(AND(G14="vacant",S14="t"),"ALERT",IF(AND(G14="vacant",S14="p"),"ALERT",IF(AND(S14="p",P14="other"),"ALERT",IF(AND(S14="t",P14="other"),"ALERT",IF(AND(P14="rap",S14=""),"ALERT",IF(AND(W14&gt;0,P14="erap",S14=""),"ALERT",""))))))</f>
        <v/>
      </c>
      <c r="Y14" s="125">
        <f>IF(AND(R14="Y",S14="p",Q14&lt;62),62,IF(AND(R14="Y",S14="t",Q14&lt;62),62,Q14))</f>
        <v>0</v>
      </c>
      <c r="Z14" s="118">
        <f>IF(P14="other",0.3,IF(AND(Y14&lt;62,P14="srap",R14=""),0.4,IF(AND(S14="t",Q14=""),0.3,IF(AND(S14="p",Q14=""),0.3,IF(AND(Y14=62,Q14=""),$O$3,IF(Y14=0,$O$3,IF(AND(S14=""),$O$3,IF(Y14&gt;=62,0.3,(IF(Y14&lt;62,0.4))))))))))</f>
        <v>0.3</v>
      </c>
    </row>
    <row r="15" spans="1:26" ht="20.100000000000001" customHeight="1">
      <c r="A15" s="63"/>
      <c r="B15" s="64"/>
      <c r="C15" s="65"/>
      <c r="D15" s="65"/>
      <c r="E15" s="80"/>
      <c r="F15" s="51">
        <f t="shared" si="0"/>
        <v>0</v>
      </c>
      <c r="G15" s="81"/>
      <c r="H15" s="196"/>
      <c r="I15" s="53">
        <f t="shared" si="1"/>
        <v>0</v>
      </c>
      <c r="J15" s="54">
        <f t="shared" ref="J15:J78" si="4">IF(G15="vacant","",IF(I15=0,0,I15-E15))</f>
        <v>0</v>
      </c>
      <c r="K15" s="54">
        <f t="shared" ref="K15:K78" si="5">IF(AND($L$3="x",G15="vacant"),"",IF($L$3="x",D15,IF(J15&lt;D15,D15,J15)))</f>
        <v>0</v>
      </c>
      <c r="L15" s="55">
        <f t="shared" ref="L15:L78" si="6">IF(G15="vacant","",IF(K15=D15,0,K15-D15))</f>
        <v>0</v>
      </c>
      <c r="M15" s="52">
        <f t="shared" si="2"/>
        <v>0</v>
      </c>
      <c r="N15" s="56" t="str">
        <f t="shared" ref="N15:N78" si="7">IF(G15="vacant","",IF(OR(P15="erap",P15="other",P15="srap"),"",IF(M15&gt;Z15,"X","")))</f>
        <v/>
      </c>
      <c r="O15" s="57">
        <f t="shared" si="3"/>
        <v>0</v>
      </c>
      <c r="P15" s="83"/>
      <c r="Q15" s="82"/>
      <c r="R15" s="83"/>
      <c r="S15" s="83"/>
      <c r="T15" s="119" t="str">
        <f t="shared" ref="T15:T78" si="8">IF(AND($Q15&lt;62,$Q15&gt;0,$S$3="Elderly",ISBLANK($R15)),"ALERT","")</f>
        <v/>
      </c>
      <c r="U15" s="119">
        <f t="shared" ref="U15:U78" si="9">IF(AND(O15=0,P15="erap"),0,IF(P15="srap",0,IF(AND(S15="P",P15="erap"),0,IF(AND(S15="t",P15="erap"),0,IF(P15="other",0,IF(P15="",0,IF(AND(S15="",P15="erap"),D15-J15,O15)))))))</f>
        <v>0</v>
      </c>
      <c r="V15" s="119"/>
      <c r="W15" s="117">
        <f t="shared" ref="W15:W78" si="10">IF(AND(G15="vacant",S15="t"),AVERAGEIF(O$14:O$225,"&gt;0"),IF(AND(G15="vacant",S15="p"),AVERAGEIF(O$14:O$225,"&gt;0"),IF(AND(S15="",P15="",O15&gt;0),"overburdened",IF(AND(S15="",P15="other"),0,IF(AND(P15="erap",S15=""),0,IF(AND(P15="SRAP",S15=""),"ALERT",IF(AND(O15=0,S15="p"),"ALERT",IF(AND(O15=0,S15="t"),"ALERT",IF(AND(S15="t",P15="other"),"0",IF(AND(S15="p",P15="other"),"0",O15))))))))))</f>
        <v>0</v>
      </c>
      <c r="X15" s="124" t="str">
        <f t="shared" ref="X15:X78" si="11">IF(AND(G15="vacant",S15="t"),"ALERT",IF(AND(G15="vacant",S15="p"),"ALERT",IF(AND(S15="p",P15="other"),"ALERT",IF(AND(S15="t",P15="other"),"ALERT",IF(AND(P15="rap",S15=""),"ALERT",IF(AND(W15&gt;0,P15="erap",S15=""),"ALERT",""))))))</f>
        <v/>
      </c>
      <c r="Y15" s="125">
        <f t="shared" ref="Y15:Y78" si="12">IF(AND(R15="Y",S15="p",Q15&lt;62),62,IF(AND(R15="Y",S15="t",Q15&lt;62),62,Q15))</f>
        <v>0</v>
      </c>
      <c r="Z15" s="118">
        <f t="shared" ref="Z15:Z78" si="13">IF(P15="other",0.3,IF(AND(Y15&lt;62,P15="srap",R15=""),0.4,IF(AND(S15="t",Q15=""),0.3,IF(AND(S15="p",Q15=""),0.3,IF(AND(Y15=62,Q15=""),$O$3,IF(Y15=0,$O$3,IF(AND(S15=""),$O$3,IF(Y15&gt;=62,0.3,(IF(Y15&lt;62,0.4))))))))))</f>
        <v>0.3</v>
      </c>
    </row>
    <row r="16" spans="1:26" ht="20.100000000000001" customHeight="1">
      <c r="A16" s="63"/>
      <c r="B16" s="64"/>
      <c r="C16" s="65"/>
      <c r="D16" s="65"/>
      <c r="E16" s="80"/>
      <c r="F16" s="51">
        <f t="shared" si="0"/>
        <v>0</v>
      </c>
      <c r="G16" s="81"/>
      <c r="H16" s="196"/>
      <c r="I16" s="53">
        <f t="shared" si="1"/>
        <v>0</v>
      </c>
      <c r="J16" s="54">
        <f t="shared" si="4"/>
        <v>0</v>
      </c>
      <c r="K16" s="54">
        <f t="shared" si="5"/>
        <v>0</v>
      </c>
      <c r="L16" s="55">
        <f t="shared" si="6"/>
        <v>0</v>
      </c>
      <c r="M16" s="52">
        <f t="shared" si="2"/>
        <v>0</v>
      </c>
      <c r="N16" s="56" t="str">
        <f t="shared" si="7"/>
        <v/>
      </c>
      <c r="O16" s="57">
        <f t="shared" si="3"/>
        <v>0</v>
      </c>
      <c r="P16" s="83"/>
      <c r="Q16" s="82"/>
      <c r="R16" s="83"/>
      <c r="S16" s="83"/>
      <c r="T16" s="119" t="str">
        <f t="shared" si="8"/>
        <v/>
      </c>
      <c r="U16" s="119">
        <f t="shared" si="9"/>
        <v>0</v>
      </c>
      <c r="V16" s="119"/>
      <c r="W16" s="117">
        <f t="shared" si="10"/>
        <v>0</v>
      </c>
      <c r="X16" s="124" t="str">
        <f t="shared" si="11"/>
        <v/>
      </c>
      <c r="Y16" s="125">
        <f t="shared" si="12"/>
        <v>0</v>
      </c>
      <c r="Z16" s="118">
        <f t="shared" si="13"/>
        <v>0.3</v>
      </c>
    </row>
    <row r="17" spans="1:26" ht="20.100000000000001" customHeight="1">
      <c r="A17" s="63"/>
      <c r="B17" s="64"/>
      <c r="C17" s="65"/>
      <c r="D17" s="65"/>
      <c r="E17" s="80"/>
      <c r="F17" s="51">
        <f t="shared" si="0"/>
        <v>0</v>
      </c>
      <c r="G17" s="81"/>
      <c r="H17" s="196"/>
      <c r="I17" s="53">
        <f t="shared" si="1"/>
        <v>0</v>
      </c>
      <c r="J17" s="54">
        <f t="shared" si="4"/>
        <v>0</v>
      </c>
      <c r="K17" s="54">
        <f t="shared" si="5"/>
        <v>0</v>
      </c>
      <c r="L17" s="55">
        <f t="shared" si="6"/>
        <v>0</v>
      </c>
      <c r="M17" s="52">
        <f t="shared" si="2"/>
        <v>0</v>
      </c>
      <c r="N17" s="56" t="str">
        <f t="shared" si="7"/>
        <v/>
      </c>
      <c r="O17" s="57">
        <f t="shared" si="3"/>
        <v>0</v>
      </c>
      <c r="P17" s="83"/>
      <c r="Q17" s="82"/>
      <c r="R17" s="83"/>
      <c r="S17" s="83"/>
      <c r="T17" s="119" t="str">
        <f t="shared" si="8"/>
        <v/>
      </c>
      <c r="U17" s="119">
        <f t="shared" si="9"/>
        <v>0</v>
      </c>
      <c r="V17" s="119"/>
      <c r="W17" s="117">
        <f t="shared" si="10"/>
        <v>0</v>
      </c>
      <c r="X17" s="124" t="str">
        <f t="shared" si="11"/>
        <v/>
      </c>
      <c r="Y17" s="125">
        <f t="shared" si="12"/>
        <v>0</v>
      </c>
      <c r="Z17" s="118">
        <f t="shared" si="13"/>
        <v>0.3</v>
      </c>
    </row>
    <row r="18" spans="1:26" ht="20.100000000000001" customHeight="1">
      <c r="A18" s="63"/>
      <c r="B18" s="64"/>
      <c r="C18" s="65"/>
      <c r="D18" s="65"/>
      <c r="E18" s="80"/>
      <c r="F18" s="51">
        <f t="shared" si="0"/>
        <v>0</v>
      </c>
      <c r="G18" s="81"/>
      <c r="H18" s="196"/>
      <c r="I18" s="53">
        <f t="shared" si="1"/>
        <v>0</v>
      </c>
      <c r="J18" s="54">
        <f t="shared" si="4"/>
        <v>0</v>
      </c>
      <c r="K18" s="54">
        <f t="shared" si="5"/>
        <v>0</v>
      </c>
      <c r="L18" s="55">
        <f t="shared" si="6"/>
        <v>0</v>
      </c>
      <c r="M18" s="52">
        <f t="shared" si="2"/>
        <v>0</v>
      </c>
      <c r="N18" s="56" t="str">
        <f t="shared" si="7"/>
        <v/>
      </c>
      <c r="O18" s="57">
        <f t="shared" si="3"/>
        <v>0</v>
      </c>
      <c r="P18" s="83"/>
      <c r="Q18" s="82"/>
      <c r="R18" s="83"/>
      <c r="S18" s="83"/>
      <c r="T18" s="119" t="str">
        <f t="shared" si="8"/>
        <v/>
      </c>
      <c r="U18" s="119">
        <f t="shared" si="9"/>
        <v>0</v>
      </c>
      <c r="V18" s="119"/>
      <c r="W18" s="117">
        <f t="shared" si="10"/>
        <v>0</v>
      </c>
      <c r="X18" s="124" t="str">
        <f t="shared" si="11"/>
        <v/>
      </c>
      <c r="Y18" s="125">
        <f t="shared" si="12"/>
        <v>0</v>
      </c>
      <c r="Z18" s="118">
        <f t="shared" si="13"/>
        <v>0.3</v>
      </c>
    </row>
    <row r="19" spans="1:26" ht="20.100000000000001" customHeight="1">
      <c r="A19" s="63"/>
      <c r="B19" s="64"/>
      <c r="C19" s="65"/>
      <c r="D19" s="65"/>
      <c r="E19" s="80"/>
      <c r="F19" s="51">
        <f t="shared" si="0"/>
        <v>0</v>
      </c>
      <c r="G19" s="81"/>
      <c r="H19" s="196"/>
      <c r="I19" s="53">
        <f t="shared" si="1"/>
        <v>0</v>
      </c>
      <c r="J19" s="54">
        <f t="shared" si="4"/>
        <v>0</v>
      </c>
      <c r="K19" s="54">
        <f t="shared" si="5"/>
        <v>0</v>
      </c>
      <c r="L19" s="55">
        <f t="shared" si="6"/>
        <v>0</v>
      </c>
      <c r="M19" s="52">
        <f t="shared" si="2"/>
        <v>0</v>
      </c>
      <c r="N19" s="56" t="str">
        <f t="shared" si="7"/>
        <v/>
      </c>
      <c r="O19" s="57">
        <f t="shared" si="3"/>
        <v>0</v>
      </c>
      <c r="P19" s="83"/>
      <c r="Q19" s="82"/>
      <c r="R19" s="83"/>
      <c r="S19" s="83"/>
      <c r="T19" s="119" t="str">
        <f t="shared" si="8"/>
        <v/>
      </c>
      <c r="U19" s="119">
        <f t="shared" si="9"/>
        <v>0</v>
      </c>
      <c r="V19" s="119"/>
      <c r="W19" s="117">
        <f t="shared" si="10"/>
        <v>0</v>
      </c>
      <c r="X19" s="124" t="str">
        <f t="shared" si="11"/>
        <v/>
      </c>
      <c r="Y19" s="125">
        <f t="shared" si="12"/>
        <v>0</v>
      </c>
      <c r="Z19" s="118">
        <f t="shared" si="13"/>
        <v>0.3</v>
      </c>
    </row>
    <row r="20" spans="1:26" ht="20.100000000000001" customHeight="1">
      <c r="A20" s="63"/>
      <c r="B20" s="64"/>
      <c r="C20" s="65"/>
      <c r="D20" s="65"/>
      <c r="E20" s="80"/>
      <c r="F20" s="51">
        <f t="shared" si="0"/>
        <v>0</v>
      </c>
      <c r="G20" s="81"/>
      <c r="H20" s="196"/>
      <c r="I20" s="53">
        <f t="shared" si="1"/>
        <v>0</v>
      </c>
      <c r="J20" s="54">
        <f t="shared" si="4"/>
        <v>0</v>
      </c>
      <c r="K20" s="54">
        <f t="shared" si="5"/>
        <v>0</v>
      </c>
      <c r="L20" s="55">
        <f t="shared" si="6"/>
        <v>0</v>
      </c>
      <c r="M20" s="52">
        <f t="shared" si="2"/>
        <v>0</v>
      </c>
      <c r="N20" s="56" t="str">
        <f t="shared" si="7"/>
        <v/>
      </c>
      <c r="O20" s="57">
        <f t="shared" si="3"/>
        <v>0</v>
      </c>
      <c r="P20" s="83"/>
      <c r="Q20" s="82"/>
      <c r="R20" s="83"/>
      <c r="S20" s="83"/>
      <c r="T20" s="119" t="str">
        <f t="shared" si="8"/>
        <v/>
      </c>
      <c r="U20" s="119">
        <f t="shared" si="9"/>
        <v>0</v>
      </c>
      <c r="V20" s="119"/>
      <c r="W20" s="117">
        <f t="shared" si="10"/>
        <v>0</v>
      </c>
      <c r="X20" s="124" t="str">
        <f t="shared" si="11"/>
        <v/>
      </c>
      <c r="Y20" s="125">
        <f t="shared" si="12"/>
        <v>0</v>
      </c>
      <c r="Z20" s="118">
        <f t="shared" si="13"/>
        <v>0.3</v>
      </c>
    </row>
    <row r="21" spans="1:26" ht="20.100000000000001" customHeight="1">
      <c r="A21" s="63"/>
      <c r="B21" s="64"/>
      <c r="C21" s="65"/>
      <c r="D21" s="65"/>
      <c r="E21" s="80"/>
      <c r="F21" s="51">
        <f t="shared" si="0"/>
        <v>0</v>
      </c>
      <c r="G21" s="81"/>
      <c r="H21" s="196"/>
      <c r="I21" s="53">
        <f t="shared" si="1"/>
        <v>0</v>
      </c>
      <c r="J21" s="54">
        <f t="shared" si="4"/>
        <v>0</v>
      </c>
      <c r="K21" s="54">
        <f t="shared" si="5"/>
        <v>0</v>
      </c>
      <c r="L21" s="55">
        <f t="shared" si="6"/>
        <v>0</v>
      </c>
      <c r="M21" s="52">
        <f t="shared" si="2"/>
        <v>0</v>
      </c>
      <c r="N21" s="56" t="str">
        <f t="shared" si="7"/>
        <v/>
      </c>
      <c r="O21" s="57">
        <f t="shared" si="3"/>
        <v>0</v>
      </c>
      <c r="P21" s="83"/>
      <c r="Q21" s="82"/>
      <c r="R21" s="83"/>
      <c r="S21" s="83"/>
      <c r="T21" s="119" t="str">
        <f t="shared" si="8"/>
        <v/>
      </c>
      <c r="U21" s="119">
        <f t="shared" si="9"/>
        <v>0</v>
      </c>
      <c r="V21" s="119"/>
      <c r="W21" s="117">
        <f t="shared" si="10"/>
        <v>0</v>
      </c>
      <c r="X21" s="124" t="str">
        <f t="shared" si="11"/>
        <v/>
      </c>
      <c r="Y21" s="125">
        <f t="shared" si="12"/>
        <v>0</v>
      </c>
      <c r="Z21" s="118">
        <f t="shared" si="13"/>
        <v>0.3</v>
      </c>
    </row>
    <row r="22" spans="1:26" ht="20.100000000000001" customHeight="1">
      <c r="A22" s="63"/>
      <c r="B22" s="64"/>
      <c r="C22" s="65"/>
      <c r="D22" s="65"/>
      <c r="E22" s="80"/>
      <c r="F22" s="51">
        <f t="shared" si="0"/>
        <v>0</v>
      </c>
      <c r="G22" s="81"/>
      <c r="H22" s="196"/>
      <c r="I22" s="53">
        <f t="shared" si="1"/>
        <v>0</v>
      </c>
      <c r="J22" s="54">
        <f t="shared" si="4"/>
        <v>0</v>
      </c>
      <c r="K22" s="54">
        <f t="shared" si="5"/>
        <v>0</v>
      </c>
      <c r="L22" s="55">
        <f t="shared" si="6"/>
        <v>0</v>
      </c>
      <c r="M22" s="52">
        <f t="shared" si="2"/>
        <v>0</v>
      </c>
      <c r="N22" s="56" t="str">
        <f t="shared" si="7"/>
        <v/>
      </c>
      <c r="O22" s="57">
        <f t="shared" si="3"/>
        <v>0</v>
      </c>
      <c r="P22" s="83"/>
      <c r="Q22" s="82"/>
      <c r="R22" s="83"/>
      <c r="S22" s="83"/>
      <c r="T22" s="119" t="str">
        <f t="shared" si="8"/>
        <v/>
      </c>
      <c r="U22" s="119">
        <f t="shared" si="9"/>
        <v>0</v>
      </c>
      <c r="V22" s="119"/>
      <c r="W22" s="117">
        <f t="shared" si="10"/>
        <v>0</v>
      </c>
      <c r="X22" s="124" t="str">
        <f t="shared" si="11"/>
        <v/>
      </c>
      <c r="Y22" s="125">
        <f t="shared" si="12"/>
        <v>0</v>
      </c>
      <c r="Z22" s="118">
        <f t="shared" si="13"/>
        <v>0.3</v>
      </c>
    </row>
    <row r="23" spans="1:26" ht="20.100000000000001" customHeight="1">
      <c r="A23" s="63"/>
      <c r="B23" s="64"/>
      <c r="C23" s="65"/>
      <c r="D23" s="65"/>
      <c r="E23" s="80"/>
      <c r="F23" s="51">
        <f t="shared" si="0"/>
        <v>0</v>
      </c>
      <c r="G23" s="81"/>
      <c r="H23" s="196"/>
      <c r="I23" s="53">
        <f t="shared" si="1"/>
        <v>0</v>
      </c>
      <c r="J23" s="54">
        <f t="shared" si="4"/>
        <v>0</v>
      </c>
      <c r="K23" s="54">
        <f t="shared" si="5"/>
        <v>0</v>
      </c>
      <c r="L23" s="55">
        <f t="shared" si="6"/>
        <v>0</v>
      </c>
      <c r="M23" s="52">
        <f t="shared" si="2"/>
        <v>0</v>
      </c>
      <c r="N23" s="56" t="str">
        <f t="shared" si="7"/>
        <v/>
      </c>
      <c r="O23" s="57">
        <f t="shared" si="3"/>
        <v>0</v>
      </c>
      <c r="P23" s="83"/>
      <c r="Q23" s="82"/>
      <c r="R23" s="83"/>
      <c r="S23" s="83"/>
      <c r="T23" s="119" t="str">
        <f t="shared" si="8"/>
        <v/>
      </c>
      <c r="U23" s="119">
        <f t="shared" si="9"/>
        <v>0</v>
      </c>
      <c r="V23" s="119"/>
      <c r="W23" s="117">
        <f t="shared" si="10"/>
        <v>0</v>
      </c>
      <c r="X23" s="124" t="str">
        <f t="shared" si="11"/>
        <v/>
      </c>
      <c r="Y23" s="125">
        <f t="shared" si="12"/>
        <v>0</v>
      </c>
      <c r="Z23" s="118">
        <f t="shared" si="13"/>
        <v>0.3</v>
      </c>
    </row>
    <row r="24" spans="1:26" ht="20.100000000000001" customHeight="1">
      <c r="A24" s="63"/>
      <c r="B24" s="64"/>
      <c r="C24" s="65"/>
      <c r="D24" s="65"/>
      <c r="E24" s="80"/>
      <c r="F24" s="51">
        <f t="shared" si="0"/>
        <v>0</v>
      </c>
      <c r="G24" s="81"/>
      <c r="H24" s="196"/>
      <c r="I24" s="53">
        <f t="shared" si="1"/>
        <v>0</v>
      </c>
      <c r="J24" s="54">
        <f t="shared" si="4"/>
        <v>0</v>
      </c>
      <c r="K24" s="54">
        <f t="shared" si="5"/>
        <v>0</v>
      </c>
      <c r="L24" s="55">
        <f t="shared" si="6"/>
        <v>0</v>
      </c>
      <c r="M24" s="52">
        <f t="shared" si="2"/>
        <v>0</v>
      </c>
      <c r="N24" s="56" t="str">
        <f t="shared" si="7"/>
        <v/>
      </c>
      <c r="O24" s="57">
        <f t="shared" si="3"/>
        <v>0</v>
      </c>
      <c r="P24" s="83"/>
      <c r="Q24" s="82"/>
      <c r="R24" s="83"/>
      <c r="S24" s="83"/>
      <c r="T24" s="119" t="str">
        <f t="shared" si="8"/>
        <v/>
      </c>
      <c r="U24" s="119">
        <f t="shared" si="9"/>
        <v>0</v>
      </c>
      <c r="V24" s="119"/>
      <c r="W24" s="117">
        <f t="shared" si="10"/>
        <v>0</v>
      </c>
      <c r="X24" s="124" t="str">
        <f t="shared" si="11"/>
        <v/>
      </c>
      <c r="Y24" s="125">
        <f t="shared" si="12"/>
        <v>0</v>
      </c>
      <c r="Z24" s="118">
        <f t="shared" si="13"/>
        <v>0.3</v>
      </c>
    </row>
    <row r="25" spans="1:26" ht="20.100000000000001" customHeight="1">
      <c r="A25" s="63"/>
      <c r="B25" s="64"/>
      <c r="C25" s="65"/>
      <c r="D25" s="65"/>
      <c r="E25" s="80"/>
      <c r="F25" s="51">
        <f t="shared" si="0"/>
        <v>0</v>
      </c>
      <c r="G25" s="81"/>
      <c r="H25" s="196"/>
      <c r="I25" s="53">
        <f t="shared" si="1"/>
        <v>0</v>
      </c>
      <c r="J25" s="54">
        <f t="shared" si="4"/>
        <v>0</v>
      </c>
      <c r="K25" s="54">
        <f t="shared" si="5"/>
        <v>0</v>
      </c>
      <c r="L25" s="55">
        <f t="shared" si="6"/>
        <v>0</v>
      </c>
      <c r="M25" s="52">
        <f t="shared" si="2"/>
        <v>0</v>
      </c>
      <c r="N25" s="56" t="str">
        <f t="shared" si="7"/>
        <v/>
      </c>
      <c r="O25" s="57">
        <f t="shared" si="3"/>
        <v>0</v>
      </c>
      <c r="P25" s="83"/>
      <c r="Q25" s="82"/>
      <c r="R25" s="83"/>
      <c r="S25" s="83"/>
      <c r="T25" s="119" t="str">
        <f t="shared" si="8"/>
        <v/>
      </c>
      <c r="U25" s="119">
        <f t="shared" si="9"/>
        <v>0</v>
      </c>
      <c r="V25" s="119"/>
      <c r="W25" s="117">
        <f t="shared" si="10"/>
        <v>0</v>
      </c>
      <c r="X25" s="124" t="str">
        <f t="shared" si="11"/>
        <v/>
      </c>
      <c r="Y25" s="125">
        <f t="shared" si="12"/>
        <v>0</v>
      </c>
      <c r="Z25" s="118">
        <f t="shared" si="13"/>
        <v>0.3</v>
      </c>
    </row>
    <row r="26" spans="1:26" ht="20.100000000000001" customHeight="1">
      <c r="A26" s="63"/>
      <c r="B26" s="64"/>
      <c r="C26" s="65"/>
      <c r="D26" s="65"/>
      <c r="E26" s="80"/>
      <c r="F26" s="51">
        <f t="shared" si="0"/>
        <v>0</v>
      </c>
      <c r="G26" s="81"/>
      <c r="H26" s="196"/>
      <c r="I26" s="53">
        <f t="shared" si="1"/>
        <v>0</v>
      </c>
      <c r="J26" s="54">
        <f t="shared" si="4"/>
        <v>0</v>
      </c>
      <c r="K26" s="54">
        <f t="shared" si="5"/>
        <v>0</v>
      </c>
      <c r="L26" s="55">
        <f t="shared" si="6"/>
        <v>0</v>
      </c>
      <c r="M26" s="52">
        <f t="shared" si="2"/>
        <v>0</v>
      </c>
      <c r="N26" s="56" t="str">
        <f t="shared" si="7"/>
        <v/>
      </c>
      <c r="O26" s="57">
        <f t="shared" si="3"/>
        <v>0</v>
      </c>
      <c r="P26" s="83"/>
      <c r="Q26" s="82"/>
      <c r="R26" s="83"/>
      <c r="S26" s="83"/>
      <c r="T26" s="119" t="str">
        <f t="shared" si="8"/>
        <v/>
      </c>
      <c r="U26" s="119">
        <f t="shared" si="9"/>
        <v>0</v>
      </c>
      <c r="V26" s="119"/>
      <c r="W26" s="117">
        <f t="shared" si="10"/>
        <v>0</v>
      </c>
      <c r="X26" s="124" t="str">
        <f t="shared" si="11"/>
        <v/>
      </c>
      <c r="Y26" s="125">
        <f t="shared" si="12"/>
        <v>0</v>
      </c>
      <c r="Z26" s="118">
        <f t="shared" si="13"/>
        <v>0.3</v>
      </c>
    </row>
    <row r="27" spans="1:26" ht="20.100000000000001" customHeight="1">
      <c r="A27" s="63"/>
      <c r="B27" s="64"/>
      <c r="C27" s="65"/>
      <c r="D27" s="65"/>
      <c r="E27" s="80"/>
      <c r="F27" s="51">
        <f t="shared" si="0"/>
        <v>0</v>
      </c>
      <c r="G27" s="81"/>
      <c r="H27" s="196"/>
      <c r="I27" s="53">
        <f t="shared" si="1"/>
        <v>0</v>
      </c>
      <c r="J27" s="54">
        <f t="shared" si="4"/>
        <v>0</v>
      </c>
      <c r="K27" s="54">
        <f t="shared" si="5"/>
        <v>0</v>
      </c>
      <c r="L27" s="55">
        <f t="shared" si="6"/>
        <v>0</v>
      </c>
      <c r="M27" s="52">
        <f t="shared" si="2"/>
        <v>0</v>
      </c>
      <c r="N27" s="56" t="str">
        <f t="shared" si="7"/>
        <v/>
      </c>
      <c r="O27" s="57">
        <f t="shared" si="3"/>
        <v>0</v>
      </c>
      <c r="P27" s="83"/>
      <c r="Q27" s="82"/>
      <c r="R27" s="83"/>
      <c r="S27" s="83"/>
      <c r="T27" s="119" t="str">
        <f t="shared" si="8"/>
        <v/>
      </c>
      <c r="U27" s="119">
        <f t="shared" si="9"/>
        <v>0</v>
      </c>
      <c r="V27" s="119"/>
      <c r="W27" s="117">
        <f t="shared" si="10"/>
        <v>0</v>
      </c>
      <c r="X27" s="124" t="str">
        <f t="shared" si="11"/>
        <v/>
      </c>
      <c r="Y27" s="125">
        <f t="shared" si="12"/>
        <v>0</v>
      </c>
      <c r="Z27" s="118">
        <f t="shared" si="13"/>
        <v>0.3</v>
      </c>
    </row>
    <row r="28" spans="1:26" ht="20.100000000000001" customHeight="1">
      <c r="A28" s="63"/>
      <c r="B28" s="64"/>
      <c r="C28" s="65"/>
      <c r="D28" s="65"/>
      <c r="E28" s="80"/>
      <c r="F28" s="51">
        <f t="shared" si="0"/>
        <v>0</v>
      </c>
      <c r="G28" s="81"/>
      <c r="H28" s="196"/>
      <c r="I28" s="53">
        <f t="shared" si="1"/>
        <v>0</v>
      </c>
      <c r="J28" s="54">
        <f t="shared" si="4"/>
        <v>0</v>
      </c>
      <c r="K28" s="54">
        <f t="shared" si="5"/>
        <v>0</v>
      </c>
      <c r="L28" s="55">
        <f t="shared" si="6"/>
        <v>0</v>
      </c>
      <c r="M28" s="52">
        <f t="shared" si="2"/>
        <v>0</v>
      </c>
      <c r="N28" s="56" t="str">
        <f t="shared" si="7"/>
        <v/>
      </c>
      <c r="O28" s="57">
        <f t="shared" si="3"/>
        <v>0</v>
      </c>
      <c r="P28" s="83"/>
      <c r="Q28" s="82"/>
      <c r="R28" s="83"/>
      <c r="S28" s="83"/>
      <c r="T28" s="119" t="str">
        <f t="shared" si="8"/>
        <v/>
      </c>
      <c r="U28" s="119">
        <f t="shared" si="9"/>
        <v>0</v>
      </c>
      <c r="V28" s="119"/>
      <c r="W28" s="117">
        <f t="shared" si="10"/>
        <v>0</v>
      </c>
      <c r="X28" s="124" t="str">
        <f t="shared" si="11"/>
        <v/>
      </c>
      <c r="Y28" s="125">
        <f t="shared" si="12"/>
        <v>0</v>
      </c>
      <c r="Z28" s="118">
        <f t="shared" si="13"/>
        <v>0.3</v>
      </c>
    </row>
    <row r="29" spans="1:26" ht="20.100000000000001" customHeight="1">
      <c r="A29" s="63"/>
      <c r="B29" s="64"/>
      <c r="C29" s="65"/>
      <c r="D29" s="65"/>
      <c r="E29" s="80"/>
      <c r="F29" s="51">
        <f t="shared" si="0"/>
        <v>0</v>
      </c>
      <c r="G29" s="81"/>
      <c r="H29" s="196"/>
      <c r="I29" s="53">
        <f t="shared" si="1"/>
        <v>0</v>
      </c>
      <c r="J29" s="54">
        <f t="shared" si="4"/>
        <v>0</v>
      </c>
      <c r="K29" s="54">
        <f t="shared" si="5"/>
        <v>0</v>
      </c>
      <c r="L29" s="55">
        <f t="shared" si="6"/>
        <v>0</v>
      </c>
      <c r="M29" s="52">
        <f t="shared" si="2"/>
        <v>0</v>
      </c>
      <c r="N29" s="56" t="str">
        <f t="shared" si="7"/>
        <v/>
      </c>
      <c r="O29" s="57">
        <f t="shared" si="3"/>
        <v>0</v>
      </c>
      <c r="P29" s="83"/>
      <c r="Q29" s="82"/>
      <c r="R29" s="83"/>
      <c r="S29" s="83"/>
      <c r="T29" s="119" t="str">
        <f t="shared" si="8"/>
        <v/>
      </c>
      <c r="U29" s="119">
        <f t="shared" si="9"/>
        <v>0</v>
      </c>
      <c r="V29" s="119"/>
      <c r="W29" s="117">
        <f t="shared" si="10"/>
        <v>0</v>
      </c>
      <c r="X29" s="124" t="str">
        <f t="shared" si="11"/>
        <v/>
      </c>
      <c r="Y29" s="125">
        <f t="shared" si="12"/>
        <v>0</v>
      </c>
      <c r="Z29" s="118">
        <f t="shared" si="13"/>
        <v>0.3</v>
      </c>
    </row>
    <row r="30" spans="1:26" ht="20.100000000000001" customHeight="1">
      <c r="A30" s="63"/>
      <c r="B30" s="64"/>
      <c r="C30" s="65"/>
      <c r="D30" s="65"/>
      <c r="E30" s="80"/>
      <c r="F30" s="51">
        <f t="shared" si="0"/>
        <v>0</v>
      </c>
      <c r="G30" s="81"/>
      <c r="H30" s="196"/>
      <c r="I30" s="53">
        <f t="shared" si="1"/>
        <v>0</v>
      </c>
      <c r="J30" s="54">
        <f t="shared" si="4"/>
        <v>0</v>
      </c>
      <c r="K30" s="54">
        <f t="shared" si="5"/>
        <v>0</v>
      </c>
      <c r="L30" s="55">
        <f t="shared" si="6"/>
        <v>0</v>
      </c>
      <c r="M30" s="52">
        <f t="shared" si="2"/>
        <v>0</v>
      </c>
      <c r="N30" s="56" t="str">
        <f t="shared" si="7"/>
        <v/>
      </c>
      <c r="O30" s="57">
        <f t="shared" si="3"/>
        <v>0</v>
      </c>
      <c r="P30" s="83"/>
      <c r="Q30" s="82"/>
      <c r="R30" s="83"/>
      <c r="S30" s="83"/>
      <c r="T30" s="119" t="str">
        <f t="shared" si="8"/>
        <v/>
      </c>
      <c r="U30" s="119">
        <f t="shared" si="9"/>
        <v>0</v>
      </c>
      <c r="V30" s="119"/>
      <c r="W30" s="117">
        <f t="shared" si="10"/>
        <v>0</v>
      </c>
      <c r="X30" s="124" t="str">
        <f t="shared" si="11"/>
        <v/>
      </c>
      <c r="Y30" s="125">
        <f t="shared" si="12"/>
        <v>0</v>
      </c>
      <c r="Z30" s="118">
        <f t="shared" si="13"/>
        <v>0.3</v>
      </c>
    </row>
    <row r="31" spans="1:26" ht="20.100000000000001" customHeight="1">
      <c r="A31" s="63"/>
      <c r="B31" s="64"/>
      <c r="C31" s="65"/>
      <c r="D31" s="65"/>
      <c r="E31" s="80"/>
      <c r="F31" s="51">
        <f t="shared" si="0"/>
        <v>0</v>
      </c>
      <c r="G31" s="81"/>
      <c r="H31" s="196"/>
      <c r="I31" s="53">
        <f t="shared" si="1"/>
        <v>0</v>
      </c>
      <c r="J31" s="54">
        <f t="shared" si="4"/>
        <v>0</v>
      </c>
      <c r="K31" s="54">
        <f t="shared" si="5"/>
        <v>0</v>
      </c>
      <c r="L31" s="55">
        <f t="shared" si="6"/>
        <v>0</v>
      </c>
      <c r="M31" s="52">
        <f t="shared" si="2"/>
        <v>0</v>
      </c>
      <c r="N31" s="56" t="str">
        <f t="shared" si="7"/>
        <v/>
      </c>
      <c r="O31" s="57">
        <f t="shared" si="3"/>
        <v>0</v>
      </c>
      <c r="P31" s="83"/>
      <c r="Q31" s="82"/>
      <c r="R31" s="83"/>
      <c r="S31" s="83"/>
      <c r="T31" s="119" t="str">
        <f t="shared" si="8"/>
        <v/>
      </c>
      <c r="U31" s="119">
        <f t="shared" si="9"/>
        <v>0</v>
      </c>
      <c r="V31" s="119"/>
      <c r="W31" s="117">
        <f t="shared" si="10"/>
        <v>0</v>
      </c>
      <c r="X31" s="124" t="str">
        <f t="shared" si="11"/>
        <v/>
      </c>
      <c r="Y31" s="125">
        <f t="shared" si="12"/>
        <v>0</v>
      </c>
      <c r="Z31" s="118">
        <f t="shared" si="13"/>
        <v>0.3</v>
      </c>
    </row>
    <row r="32" spans="1:26" ht="20.100000000000001" customHeight="1">
      <c r="A32" s="63"/>
      <c r="B32" s="64"/>
      <c r="C32" s="65"/>
      <c r="D32" s="65"/>
      <c r="E32" s="80"/>
      <c r="F32" s="51">
        <f t="shared" si="0"/>
        <v>0</v>
      </c>
      <c r="G32" s="81"/>
      <c r="H32" s="196"/>
      <c r="I32" s="53">
        <f t="shared" si="1"/>
        <v>0</v>
      </c>
      <c r="J32" s="54">
        <f t="shared" si="4"/>
        <v>0</v>
      </c>
      <c r="K32" s="54">
        <f t="shared" si="5"/>
        <v>0</v>
      </c>
      <c r="L32" s="55">
        <f t="shared" si="6"/>
        <v>0</v>
      </c>
      <c r="M32" s="52">
        <f t="shared" si="2"/>
        <v>0</v>
      </c>
      <c r="N32" s="56" t="str">
        <f t="shared" si="7"/>
        <v/>
      </c>
      <c r="O32" s="57">
        <f t="shared" si="3"/>
        <v>0</v>
      </c>
      <c r="P32" s="83"/>
      <c r="Q32" s="82"/>
      <c r="R32" s="83"/>
      <c r="S32" s="83"/>
      <c r="T32" s="119" t="str">
        <f t="shared" si="8"/>
        <v/>
      </c>
      <c r="U32" s="119">
        <f t="shared" si="9"/>
        <v>0</v>
      </c>
      <c r="V32" s="119"/>
      <c r="W32" s="117">
        <f t="shared" si="10"/>
        <v>0</v>
      </c>
      <c r="X32" s="124" t="str">
        <f t="shared" si="11"/>
        <v/>
      </c>
      <c r="Y32" s="125">
        <f t="shared" si="12"/>
        <v>0</v>
      </c>
      <c r="Z32" s="118">
        <f t="shared" si="13"/>
        <v>0.3</v>
      </c>
    </row>
    <row r="33" spans="1:26" ht="20.100000000000001" customHeight="1">
      <c r="A33" s="63"/>
      <c r="B33" s="64"/>
      <c r="C33" s="65"/>
      <c r="D33" s="65"/>
      <c r="E33" s="80"/>
      <c r="F33" s="51">
        <f t="shared" si="0"/>
        <v>0</v>
      </c>
      <c r="G33" s="81"/>
      <c r="H33" s="196"/>
      <c r="I33" s="53">
        <f t="shared" si="1"/>
        <v>0</v>
      </c>
      <c r="J33" s="54">
        <f t="shared" si="4"/>
        <v>0</v>
      </c>
      <c r="K33" s="54">
        <f t="shared" si="5"/>
        <v>0</v>
      </c>
      <c r="L33" s="55">
        <f t="shared" si="6"/>
        <v>0</v>
      </c>
      <c r="M33" s="52">
        <f t="shared" si="2"/>
        <v>0</v>
      </c>
      <c r="N33" s="56" t="str">
        <f t="shared" si="7"/>
        <v/>
      </c>
      <c r="O33" s="57">
        <f t="shared" si="3"/>
        <v>0</v>
      </c>
      <c r="P33" s="83"/>
      <c r="Q33" s="82"/>
      <c r="R33" s="83"/>
      <c r="S33" s="83"/>
      <c r="T33" s="119" t="str">
        <f t="shared" si="8"/>
        <v/>
      </c>
      <c r="U33" s="119">
        <f t="shared" si="9"/>
        <v>0</v>
      </c>
      <c r="V33" s="119"/>
      <c r="W33" s="117">
        <f t="shared" si="10"/>
        <v>0</v>
      </c>
      <c r="X33" s="124" t="str">
        <f t="shared" si="11"/>
        <v/>
      </c>
      <c r="Y33" s="125">
        <f t="shared" si="12"/>
        <v>0</v>
      </c>
      <c r="Z33" s="118">
        <f t="shared" si="13"/>
        <v>0.3</v>
      </c>
    </row>
    <row r="34" spans="1:26" ht="20.100000000000001" customHeight="1">
      <c r="A34" s="63"/>
      <c r="B34" s="64"/>
      <c r="C34" s="65"/>
      <c r="D34" s="65"/>
      <c r="E34" s="80"/>
      <c r="F34" s="51">
        <f t="shared" si="0"/>
        <v>0</v>
      </c>
      <c r="G34" s="81"/>
      <c r="H34" s="196"/>
      <c r="I34" s="53">
        <f t="shared" si="1"/>
        <v>0</v>
      </c>
      <c r="J34" s="54">
        <f t="shared" si="4"/>
        <v>0</v>
      </c>
      <c r="K34" s="54">
        <f t="shared" si="5"/>
        <v>0</v>
      </c>
      <c r="L34" s="55">
        <f t="shared" si="6"/>
        <v>0</v>
      </c>
      <c r="M34" s="52">
        <f t="shared" si="2"/>
        <v>0</v>
      </c>
      <c r="N34" s="56" t="str">
        <f t="shared" si="7"/>
        <v/>
      </c>
      <c r="O34" s="57">
        <f t="shared" si="3"/>
        <v>0</v>
      </c>
      <c r="P34" s="83"/>
      <c r="Q34" s="82"/>
      <c r="R34" s="83"/>
      <c r="S34" s="83"/>
      <c r="T34" s="119" t="str">
        <f t="shared" si="8"/>
        <v/>
      </c>
      <c r="U34" s="119">
        <f t="shared" si="9"/>
        <v>0</v>
      </c>
      <c r="V34" s="119"/>
      <c r="W34" s="117">
        <f t="shared" si="10"/>
        <v>0</v>
      </c>
      <c r="X34" s="124" t="str">
        <f t="shared" si="11"/>
        <v/>
      </c>
      <c r="Y34" s="125">
        <f t="shared" si="12"/>
        <v>0</v>
      </c>
      <c r="Z34" s="118">
        <f t="shared" si="13"/>
        <v>0.3</v>
      </c>
    </row>
    <row r="35" spans="1:26" ht="20.100000000000001" customHeight="1">
      <c r="A35" s="63"/>
      <c r="B35" s="64"/>
      <c r="C35" s="65"/>
      <c r="D35" s="65"/>
      <c r="E35" s="80"/>
      <c r="F35" s="51">
        <f t="shared" si="0"/>
        <v>0</v>
      </c>
      <c r="G35" s="81"/>
      <c r="H35" s="196"/>
      <c r="I35" s="53">
        <f t="shared" si="1"/>
        <v>0</v>
      </c>
      <c r="J35" s="54">
        <f t="shared" si="4"/>
        <v>0</v>
      </c>
      <c r="K35" s="54">
        <f t="shared" si="5"/>
        <v>0</v>
      </c>
      <c r="L35" s="55">
        <f t="shared" si="6"/>
        <v>0</v>
      </c>
      <c r="M35" s="52">
        <f t="shared" si="2"/>
        <v>0</v>
      </c>
      <c r="N35" s="56" t="str">
        <f t="shared" si="7"/>
        <v/>
      </c>
      <c r="O35" s="57">
        <f t="shared" si="3"/>
        <v>0</v>
      </c>
      <c r="P35" s="83"/>
      <c r="Q35" s="82"/>
      <c r="R35" s="83"/>
      <c r="S35" s="83"/>
      <c r="T35" s="119" t="str">
        <f t="shared" si="8"/>
        <v/>
      </c>
      <c r="U35" s="119">
        <f t="shared" si="9"/>
        <v>0</v>
      </c>
      <c r="V35" s="119"/>
      <c r="W35" s="117">
        <f t="shared" si="10"/>
        <v>0</v>
      </c>
      <c r="X35" s="124" t="str">
        <f t="shared" si="11"/>
        <v/>
      </c>
      <c r="Y35" s="125">
        <f t="shared" si="12"/>
        <v>0</v>
      </c>
      <c r="Z35" s="118">
        <f t="shared" si="13"/>
        <v>0.3</v>
      </c>
    </row>
    <row r="36" spans="1:26" ht="20.100000000000001" customHeight="1">
      <c r="A36" s="63"/>
      <c r="B36" s="64"/>
      <c r="C36" s="65"/>
      <c r="D36" s="65"/>
      <c r="E36" s="80"/>
      <c r="F36" s="51">
        <f t="shared" si="0"/>
        <v>0</v>
      </c>
      <c r="G36" s="81"/>
      <c r="H36" s="196"/>
      <c r="I36" s="53">
        <f t="shared" si="1"/>
        <v>0</v>
      </c>
      <c r="J36" s="54">
        <f t="shared" si="4"/>
        <v>0</v>
      </c>
      <c r="K36" s="54">
        <f t="shared" si="5"/>
        <v>0</v>
      </c>
      <c r="L36" s="55">
        <f t="shared" si="6"/>
        <v>0</v>
      </c>
      <c r="M36" s="52">
        <f t="shared" si="2"/>
        <v>0</v>
      </c>
      <c r="N36" s="56" t="str">
        <f t="shared" si="7"/>
        <v/>
      </c>
      <c r="O36" s="57">
        <f t="shared" si="3"/>
        <v>0</v>
      </c>
      <c r="P36" s="83"/>
      <c r="Q36" s="82"/>
      <c r="R36" s="83"/>
      <c r="S36" s="83"/>
      <c r="T36" s="119" t="str">
        <f t="shared" si="8"/>
        <v/>
      </c>
      <c r="U36" s="119">
        <f t="shared" si="9"/>
        <v>0</v>
      </c>
      <c r="V36" s="119"/>
      <c r="W36" s="117">
        <f t="shared" si="10"/>
        <v>0</v>
      </c>
      <c r="X36" s="124" t="str">
        <f t="shared" si="11"/>
        <v/>
      </c>
      <c r="Y36" s="125">
        <f t="shared" si="12"/>
        <v>0</v>
      </c>
      <c r="Z36" s="118">
        <f t="shared" si="13"/>
        <v>0.3</v>
      </c>
    </row>
    <row r="37" spans="1:26" ht="20.100000000000001" customHeight="1">
      <c r="A37" s="63"/>
      <c r="B37" s="64"/>
      <c r="C37" s="65"/>
      <c r="D37" s="65"/>
      <c r="E37" s="80"/>
      <c r="F37" s="51">
        <f t="shared" si="0"/>
        <v>0</v>
      </c>
      <c r="G37" s="81"/>
      <c r="H37" s="196"/>
      <c r="I37" s="53">
        <f t="shared" si="1"/>
        <v>0</v>
      </c>
      <c r="J37" s="54">
        <f t="shared" si="4"/>
        <v>0</v>
      </c>
      <c r="K37" s="54">
        <f t="shared" si="5"/>
        <v>0</v>
      </c>
      <c r="L37" s="55">
        <f t="shared" si="6"/>
        <v>0</v>
      </c>
      <c r="M37" s="52">
        <f t="shared" si="2"/>
        <v>0</v>
      </c>
      <c r="N37" s="56" t="str">
        <f t="shared" si="7"/>
        <v/>
      </c>
      <c r="O37" s="57">
        <f t="shared" si="3"/>
        <v>0</v>
      </c>
      <c r="P37" s="83"/>
      <c r="Q37" s="82"/>
      <c r="R37" s="83"/>
      <c r="S37" s="83"/>
      <c r="T37" s="119" t="str">
        <f t="shared" si="8"/>
        <v/>
      </c>
      <c r="U37" s="119">
        <f t="shared" si="9"/>
        <v>0</v>
      </c>
      <c r="V37" s="119"/>
      <c r="W37" s="117">
        <f t="shared" si="10"/>
        <v>0</v>
      </c>
      <c r="X37" s="124" t="str">
        <f t="shared" si="11"/>
        <v/>
      </c>
      <c r="Y37" s="125">
        <f t="shared" si="12"/>
        <v>0</v>
      </c>
      <c r="Z37" s="118">
        <f t="shared" si="13"/>
        <v>0.3</v>
      </c>
    </row>
    <row r="38" spans="1:26" ht="20.100000000000001" customHeight="1">
      <c r="A38" s="63"/>
      <c r="B38" s="64"/>
      <c r="C38" s="65"/>
      <c r="D38" s="65"/>
      <c r="E38" s="80"/>
      <c r="F38" s="51">
        <f t="shared" si="0"/>
        <v>0</v>
      </c>
      <c r="G38" s="81"/>
      <c r="H38" s="196"/>
      <c r="I38" s="53">
        <f t="shared" si="1"/>
        <v>0</v>
      </c>
      <c r="J38" s="54">
        <f t="shared" si="4"/>
        <v>0</v>
      </c>
      <c r="K38" s="54">
        <f t="shared" si="5"/>
        <v>0</v>
      </c>
      <c r="L38" s="55">
        <f t="shared" si="6"/>
        <v>0</v>
      </c>
      <c r="M38" s="52">
        <f t="shared" si="2"/>
        <v>0</v>
      </c>
      <c r="N38" s="56" t="str">
        <f t="shared" si="7"/>
        <v/>
      </c>
      <c r="O38" s="57">
        <f t="shared" si="3"/>
        <v>0</v>
      </c>
      <c r="P38" s="83"/>
      <c r="Q38" s="82"/>
      <c r="R38" s="83"/>
      <c r="S38" s="83"/>
      <c r="T38" s="119" t="str">
        <f t="shared" si="8"/>
        <v/>
      </c>
      <c r="U38" s="119">
        <f t="shared" si="9"/>
        <v>0</v>
      </c>
      <c r="V38" s="119"/>
      <c r="W38" s="117">
        <f t="shared" si="10"/>
        <v>0</v>
      </c>
      <c r="X38" s="124" t="str">
        <f t="shared" si="11"/>
        <v/>
      </c>
      <c r="Y38" s="125">
        <f t="shared" si="12"/>
        <v>0</v>
      </c>
      <c r="Z38" s="118">
        <f t="shared" si="13"/>
        <v>0.3</v>
      </c>
    </row>
    <row r="39" spans="1:26" ht="20.100000000000001" customHeight="1">
      <c r="A39" s="63"/>
      <c r="B39" s="64"/>
      <c r="C39" s="65"/>
      <c r="D39" s="65"/>
      <c r="E39" s="80"/>
      <c r="F39" s="51">
        <f t="shared" si="0"/>
        <v>0</v>
      </c>
      <c r="G39" s="81"/>
      <c r="H39" s="196"/>
      <c r="I39" s="53">
        <f t="shared" si="1"/>
        <v>0</v>
      </c>
      <c r="J39" s="54">
        <f t="shared" si="4"/>
        <v>0</v>
      </c>
      <c r="K39" s="54">
        <f t="shared" si="5"/>
        <v>0</v>
      </c>
      <c r="L39" s="55">
        <f t="shared" si="6"/>
        <v>0</v>
      </c>
      <c r="M39" s="52">
        <f t="shared" si="2"/>
        <v>0</v>
      </c>
      <c r="N39" s="56" t="str">
        <f t="shared" si="7"/>
        <v/>
      </c>
      <c r="O39" s="57">
        <f t="shared" si="3"/>
        <v>0</v>
      </c>
      <c r="P39" s="83"/>
      <c r="Q39" s="82"/>
      <c r="R39" s="83"/>
      <c r="S39" s="83"/>
      <c r="T39" s="119" t="str">
        <f t="shared" si="8"/>
        <v/>
      </c>
      <c r="U39" s="119">
        <f t="shared" si="9"/>
        <v>0</v>
      </c>
      <c r="V39" s="119"/>
      <c r="W39" s="117">
        <f t="shared" si="10"/>
        <v>0</v>
      </c>
      <c r="X39" s="124" t="str">
        <f t="shared" si="11"/>
        <v/>
      </c>
      <c r="Y39" s="125">
        <f t="shared" si="12"/>
        <v>0</v>
      </c>
      <c r="Z39" s="118">
        <f t="shared" si="13"/>
        <v>0.3</v>
      </c>
    </row>
    <row r="40" spans="1:26" ht="20.100000000000001" customHeight="1">
      <c r="A40" s="63"/>
      <c r="B40" s="64"/>
      <c r="C40" s="65"/>
      <c r="D40" s="65"/>
      <c r="E40" s="80"/>
      <c r="F40" s="51">
        <f t="shared" si="0"/>
        <v>0</v>
      </c>
      <c r="G40" s="81"/>
      <c r="H40" s="196"/>
      <c r="I40" s="53">
        <f t="shared" si="1"/>
        <v>0</v>
      </c>
      <c r="J40" s="54">
        <f t="shared" si="4"/>
        <v>0</v>
      </c>
      <c r="K40" s="54">
        <f t="shared" si="5"/>
        <v>0</v>
      </c>
      <c r="L40" s="55">
        <f t="shared" si="6"/>
        <v>0</v>
      </c>
      <c r="M40" s="52">
        <f t="shared" si="2"/>
        <v>0</v>
      </c>
      <c r="N40" s="56" t="str">
        <f t="shared" si="7"/>
        <v/>
      </c>
      <c r="O40" s="57">
        <f t="shared" si="3"/>
        <v>0</v>
      </c>
      <c r="P40" s="83"/>
      <c r="Q40" s="82"/>
      <c r="R40" s="83"/>
      <c r="S40" s="83"/>
      <c r="T40" s="119" t="str">
        <f t="shared" si="8"/>
        <v/>
      </c>
      <c r="U40" s="119">
        <f t="shared" si="9"/>
        <v>0</v>
      </c>
      <c r="V40" s="119"/>
      <c r="W40" s="117">
        <f t="shared" si="10"/>
        <v>0</v>
      </c>
      <c r="X40" s="124" t="str">
        <f t="shared" si="11"/>
        <v/>
      </c>
      <c r="Y40" s="125">
        <f t="shared" si="12"/>
        <v>0</v>
      </c>
      <c r="Z40" s="118">
        <f t="shared" si="13"/>
        <v>0.3</v>
      </c>
    </row>
    <row r="41" spans="1:26" ht="20.100000000000001" customHeight="1">
      <c r="A41" s="63"/>
      <c r="B41" s="64"/>
      <c r="C41" s="65"/>
      <c r="D41" s="65"/>
      <c r="E41" s="80"/>
      <c r="F41" s="51">
        <f t="shared" si="0"/>
        <v>0</v>
      </c>
      <c r="G41" s="81"/>
      <c r="H41" s="196"/>
      <c r="I41" s="53">
        <f t="shared" si="1"/>
        <v>0</v>
      </c>
      <c r="J41" s="54">
        <f t="shared" si="4"/>
        <v>0</v>
      </c>
      <c r="K41" s="54">
        <f t="shared" si="5"/>
        <v>0</v>
      </c>
      <c r="L41" s="55">
        <f t="shared" si="6"/>
        <v>0</v>
      </c>
      <c r="M41" s="52">
        <f t="shared" si="2"/>
        <v>0</v>
      </c>
      <c r="N41" s="56" t="str">
        <f t="shared" si="7"/>
        <v/>
      </c>
      <c r="O41" s="57">
        <f t="shared" si="3"/>
        <v>0</v>
      </c>
      <c r="P41" s="83"/>
      <c r="Q41" s="82"/>
      <c r="R41" s="83"/>
      <c r="S41" s="83"/>
      <c r="T41" s="119" t="str">
        <f t="shared" si="8"/>
        <v/>
      </c>
      <c r="U41" s="119">
        <f t="shared" si="9"/>
        <v>0</v>
      </c>
      <c r="V41" s="119"/>
      <c r="W41" s="117">
        <f t="shared" si="10"/>
        <v>0</v>
      </c>
      <c r="X41" s="124" t="str">
        <f t="shared" si="11"/>
        <v/>
      </c>
      <c r="Y41" s="125">
        <f t="shared" si="12"/>
        <v>0</v>
      </c>
      <c r="Z41" s="118">
        <f t="shared" si="13"/>
        <v>0.3</v>
      </c>
    </row>
    <row r="42" spans="1:26" ht="20.100000000000001" customHeight="1">
      <c r="A42" s="63"/>
      <c r="B42" s="64"/>
      <c r="C42" s="65"/>
      <c r="D42" s="65"/>
      <c r="E42" s="80"/>
      <c r="F42" s="51">
        <f t="shared" si="0"/>
        <v>0</v>
      </c>
      <c r="G42" s="81"/>
      <c r="H42" s="196"/>
      <c r="I42" s="53">
        <f t="shared" si="1"/>
        <v>0</v>
      </c>
      <c r="J42" s="54">
        <f t="shared" si="4"/>
        <v>0</v>
      </c>
      <c r="K42" s="54">
        <f t="shared" si="5"/>
        <v>0</v>
      </c>
      <c r="L42" s="55">
        <f t="shared" si="6"/>
        <v>0</v>
      </c>
      <c r="M42" s="52">
        <f t="shared" si="2"/>
        <v>0</v>
      </c>
      <c r="N42" s="56" t="str">
        <f t="shared" si="7"/>
        <v/>
      </c>
      <c r="O42" s="57">
        <f t="shared" si="3"/>
        <v>0</v>
      </c>
      <c r="P42" s="83"/>
      <c r="Q42" s="82"/>
      <c r="R42" s="83"/>
      <c r="S42" s="83"/>
      <c r="T42" s="119" t="str">
        <f t="shared" si="8"/>
        <v/>
      </c>
      <c r="U42" s="119">
        <f t="shared" si="9"/>
        <v>0</v>
      </c>
      <c r="V42" s="119"/>
      <c r="W42" s="117">
        <f t="shared" si="10"/>
        <v>0</v>
      </c>
      <c r="X42" s="124" t="str">
        <f t="shared" si="11"/>
        <v/>
      </c>
      <c r="Y42" s="125">
        <f t="shared" si="12"/>
        <v>0</v>
      </c>
      <c r="Z42" s="118">
        <f t="shared" si="13"/>
        <v>0.3</v>
      </c>
    </row>
    <row r="43" spans="1:26" ht="20.100000000000001" customHeight="1">
      <c r="A43" s="63"/>
      <c r="B43" s="64"/>
      <c r="C43" s="65"/>
      <c r="D43" s="65"/>
      <c r="E43" s="80"/>
      <c r="F43" s="51">
        <f t="shared" si="0"/>
        <v>0</v>
      </c>
      <c r="G43" s="81"/>
      <c r="H43" s="196"/>
      <c r="I43" s="53">
        <f t="shared" si="1"/>
        <v>0</v>
      </c>
      <c r="J43" s="54">
        <f t="shared" si="4"/>
        <v>0</v>
      </c>
      <c r="K43" s="54">
        <f t="shared" si="5"/>
        <v>0</v>
      </c>
      <c r="L43" s="55">
        <f t="shared" si="6"/>
        <v>0</v>
      </c>
      <c r="M43" s="52">
        <f t="shared" si="2"/>
        <v>0</v>
      </c>
      <c r="N43" s="56" t="str">
        <f t="shared" si="7"/>
        <v/>
      </c>
      <c r="O43" s="57">
        <f t="shared" si="3"/>
        <v>0</v>
      </c>
      <c r="P43" s="83"/>
      <c r="Q43" s="82"/>
      <c r="R43" s="83"/>
      <c r="S43" s="83"/>
      <c r="T43" s="119" t="str">
        <f t="shared" si="8"/>
        <v/>
      </c>
      <c r="U43" s="119">
        <f t="shared" si="9"/>
        <v>0</v>
      </c>
      <c r="V43" s="119"/>
      <c r="W43" s="117">
        <f t="shared" si="10"/>
        <v>0</v>
      </c>
      <c r="X43" s="124" t="str">
        <f t="shared" si="11"/>
        <v/>
      </c>
      <c r="Y43" s="125">
        <f t="shared" si="12"/>
        <v>0</v>
      </c>
      <c r="Z43" s="118">
        <f t="shared" si="13"/>
        <v>0.3</v>
      </c>
    </row>
    <row r="44" spans="1:26" ht="20.100000000000001" customHeight="1">
      <c r="A44" s="63"/>
      <c r="B44" s="64"/>
      <c r="C44" s="65"/>
      <c r="D44" s="65"/>
      <c r="E44" s="80"/>
      <c r="F44" s="51">
        <f t="shared" si="0"/>
        <v>0</v>
      </c>
      <c r="G44" s="81"/>
      <c r="H44" s="196"/>
      <c r="I44" s="53">
        <f t="shared" si="1"/>
        <v>0</v>
      </c>
      <c r="J44" s="54">
        <f t="shared" si="4"/>
        <v>0</v>
      </c>
      <c r="K44" s="54">
        <f t="shared" si="5"/>
        <v>0</v>
      </c>
      <c r="L44" s="55">
        <f t="shared" si="6"/>
        <v>0</v>
      </c>
      <c r="M44" s="52">
        <f t="shared" si="2"/>
        <v>0</v>
      </c>
      <c r="N44" s="56" t="str">
        <f t="shared" si="7"/>
        <v/>
      </c>
      <c r="O44" s="57">
        <f t="shared" si="3"/>
        <v>0</v>
      </c>
      <c r="P44" s="83"/>
      <c r="Q44" s="82"/>
      <c r="R44" s="83"/>
      <c r="S44" s="83"/>
      <c r="T44" s="119" t="str">
        <f t="shared" si="8"/>
        <v/>
      </c>
      <c r="U44" s="119">
        <f t="shared" si="9"/>
        <v>0</v>
      </c>
      <c r="V44" s="119"/>
      <c r="W44" s="117">
        <f t="shared" si="10"/>
        <v>0</v>
      </c>
      <c r="X44" s="124" t="str">
        <f t="shared" si="11"/>
        <v/>
      </c>
      <c r="Y44" s="125">
        <f t="shared" si="12"/>
        <v>0</v>
      </c>
      <c r="Z44" s="118">
        <f t="shared" si="13"/>
        <v>0.3</v>
      </c>
    </row>
    <row r="45" spans="1:26" ht="20.100000000000001" customHeight="1">
      <c r="A45" s="63"/>
      <c r="B45" s="64"/>
      <c r="C45" s="65"/>
      <c r="D45" s="65"/>
      <c r="E45" s="80"/>
      <c r="F45" s="51">
        <f t="shared" si="0"/>
        <v>0</v>
      </c>
      <c r="G45" s="81"/>
      <c r="H45" s="196"/>
      <c r="I45" s="53">
        <f t="shared" si="1"/>
        <v>0</v>
      </c>
      <c r="J45" s="54">
        <f t="shared" si="4"/>
        <v>0</v>
      </c>
      <c r="K45" s="54">
        <f t="shared" si="5"/>
        <v>0</v>
      </c>
      <c r="L45" s="55">
        <f t="shared" si="6"/>
        <v>0</v>
      </c>
      <c r="M45" s="52">
        <f t="shared" si="2"/>
        <v>0</v>
      </c>
      <c r="N45" s="56" t="str">
        <f t="shared" si="7"/>
        <v/>
      </c>
      <c r="O45" s="57">
        <f t="shared" si="3"/>
        <v>0</v>
      </c>
      <c r="P45" s="83"/>
      <c r="Q45" s="82"/>
      <c r="R45" s="83"/>
      <c r="S45" s="83"/>
      <c r="T45" s="119" t="str">
        <f t="shared" si="8"/>
        <v/>
      </c>
      <c r="U45" s="119">
        <f t="shared" si="9"/>
        <v>0</v>
      </c>
      <c r="V45" s="119"/>
      <c r="W45" s="117">
        <f t="shared" si="10"/>
        <v>0</v>
      </c>
      <c r="X45" s="124" t="str">
        <f t="shared" si="11"/>
        <v/>
      </c>
      <c r="Y45" s="125">
        <f t="shared" si="12"/>
        <v>0</v>
      </c>
      <c r="Z45" s="118">
        <f t="shared" si="13"/>
        <v>0.3</v>
      </c>
    </row>
    <row r="46" spans="1:26" ht="20.100000000000001" customHeight="1">
      <c r="A46" s="63"/>
      <c r="B46" s="64"/>
      <c r="C46" s="65"/>
      <c r="D46" s="65"/>
      <c r="E46" s="80"/>
      <c r="F46" s="51">
        <f t="shared" si="0"/>
        <v>0</v>
      </c>
      <c r="G46" s="81"/>
      <c r="H46" s="196"/>
      <c r="I46" s="53">
        <f t="shared" si="1"/>
        <v>0</v>
      </c>
      <c r="J46" s="54">
        <f t="shared" si="4"/>
        <v>0</v>
      </c>
      <c r="K46" s="54">
        <f t="shared" si="5"/>
        <v>0</v>
      </c>
      <c r="L46" s="55">
        <f t="shared" si="6"/>
        <v>0</v>
      </c>
      <c r="M46" s="52">
        <f t="shared" si="2"/>
        <v>0</v>
      </c>
      <c r="N46" s="56" t="str">
        <f t="shared" si="7"/>
        <v/>
      </c>
      <c r="O46" s="57">
        <f t="shared" si="3"/>
        <v>0</v>
      </c>
      <c r="P46" s="83"/>
      <c r="Q46" s="82"/>
      <c r="R46" s="83"/>
      <c r="S46" s="83"/>
      <c r="T46" s="119" t="str">
        <f t="shared" si="8"/>
        <v/>
      </c>
      <c r="U46" s="119">
        <f t="shared" si="9"/>
        <v>0</v>
      </c>
      <c r="V46" s="119"/>
      <c r="W46" s="117">
        <f t="shared" si="10"/>
        <v>0</v>
      </c>
      <c r="X46" s="124" t="str">
        <f t="shared" si="11"/>
        <v/>
      </c>
      <c r="Y46" s="125">
        <f t="shared" si="12"/>
        <v>0</v>
      </c>
      <c r="Z46" s="118">
        <f t="shared" si="13"/>
        <v>0.3</v>
      </c>
    </row>
    <row r="47" spans="1:26" ht="20.100000000000001" customHeight="1">
      <c r="A47" s="63"/>
      <c r="B47" s="64"/>
      <c r="C47" s="65"/>
      <c r="D47" s="65"/>
      <c r="E47" s="80"/>
      <c r="F47" s="51">
        <f t="shared" si="0"/>
        <v>0</v>
      </c>
      <c r="G47" s="81"/>
      <c r="H47" s="196"/>
      <c r="I47" s="53">
        <f t="shared" si="1"/>
        <v>0</v>
      </c>
      <c r="J47" s="54">
        <f t="shared" si="4"/>
        <v>0</v>
      </c>
      <c r="K47" s="54">
        <f t="shared" si="5"/>
        <v>0</v>
      </c>
      <c r="L47" s="55">
        <f t="shared" si="6"/>
        <v>0</v>
      </c>
      <c r="M47" s="52">
        <f t="shared" si="2"/>
        <v>0</v>
      </c>
      <c r="N47" s="56" t="str">
        <f t="shared" si="7"/>
        <v/>
      </c>
      <c r="O47" s="57">
        <f t="shared" si="3"/>
        <v>0</v>
      </c>
      <c r="P47" s="83"/>
      <c r="Q47" s="82"/>
      <c r="R47" s="83"/>
      <c r="S47" s="83"/>
      <c r="T47" s="119" t="str">
        <f t="shared" si="8"/>
        <v/>
      </c>
      <c r="U47" s="119">
        <f t="shared" si="9"/>
        <v>0</v>
      </c>
      <c r="V47" s="119"/>
      <c r="W47" s="117">
        <f t="shared" si="10"/>
        <v>0</v>
      </c>
      <c r="X47" s="124" t="str">
        <f t="shared" si="11"/>
        <v/>
      </c>
      <c r="Y47" s="125">
        <f t="shared" si="12"/>
        <v>0</v>
      </c>
      <c r="Z47" s="118">
        <f t="shared" si="13"/>
        <v>0.3</v>
      </c>
    </row>
    <row r="48" spans="1:26" ht="20.100000000000001" customHeight="1">
      <c r="A48" s="63"/>
      <c r="B48" s="64"/>
      <c r="C48" s="65"/>
      <c r="D48" s="65"/>
      <c r="E48" s="80"/>
      <c r="F48" s="51">
        <f t="shared" si="0"/>
        <v>0</v>
      </c>
      <c r="G48" s="81"/>
      <c r="H48" s="196"/>
      <c r="I48" s="53">
        <f t="shared" si="1"/>
        <v>0</v>
      </c>
      <c r="J48" s="54">
        <f t="shared" si="4"/>
        <v>0</v>
      </c>
      <c r="K48" s="54">
        <f t="shared" si="5"/>
        <v>0</v>
      </c>
      <c r="L48" s="55">
        <f t="shared" si="6"/>
        <v>0</v>
      </c>
      <c r="M48" s="52">
        <f t="shared" si="2"/>
        <v>0</v>
      </c>
      <c r="N48" s="56" t="str">
        <f t="shared" si="7"/>
        <v/>
      </c>
      <c r="O48" s="57">
        <f t="shared" si="3"/>
        <v>0</v>
      </c>
      <c r="P48" s="83"/>
      <c r="Q48" s="82"/>
      <c r="R48" s="83"/>
      <c r="S48" s="83"/>
      <c r="T48" s="119" t="str">
        <f t="shared" si="8"/>
        <v/>
      </c>
      <c r="U48" s="119">
        <f t="shared" si="9"/>
        <v>0</v>
      </c>
      <c r="V48" s="119"/>
      <c r="W48" s="117">
        <f t="shared" si="10"/>
        <v>0</v>
      </c>
      <c r="X48" s="124" t="str">
        <f t="shared" si="11"/>
        <v/>
      </c>
      <c r="Y48" s="125">
        <f t="shared" si="12"/>
        <v>0</v>
      </c>
      <c r="Z48" s="118">
        <f t="shared" si="13"/>
        <v>0.3</v>
      </c>
    </row>
    <row r="49" spans="1:26" ht="20.100000000000001" customHeight="1">
      <c r="A49" s="63"/>
      <c r="B49" s="64"/>
      <c r="C49" s="65"/>
      <c r="D49" s="65"/>
      <c r="E49" s="80"/>
      <c r="F49" s="51">
        <f t="shared" si="0"/>
        <v>0</v>
      </c>
      <c r="G49" s="81"/>
      <c r="H49" s="196"/>
      <c r="I49" s="53">
        <f t="shared" si="1"/>
        <v>0</v>
      </c>
      <c r="J49" s="54">
        <f t="shared" si="4"/>
        <v>0</v>
      </c>
      <c r="K49" s="54">
        <f t="shared" si="5"/>
        <v>0</v>
      </c>
      <c r="L49" s="55">
        <f t="shared" si="6"/>
        <v>0</v>
      </c>
      <c r="M49" s="52">
        <f t="shared" si="2"/>
        <v>0</v>
      </c>
      <c r="N49" s="56" t="str">
        <f t="shared" si="7"/>
        <v/>
      </c>
      <c r="O49" s="57">
        <f t="shared" si="3"/>
        <v>0</v>
      </c>
      <c r="P49" s="83"/>
      <c r="Q49" s="82"/>
      <c r="R49" s="83"/>
      <c r="S49" s="83"/>
      <c r="T49" s="119" t="str">
        <f t="shared" si="8"/>
        <v/>
      </c>
      <c r="U49" s="119">
        <f t="shared" si="9"/>
        <v>0</v>
      </c>
      <c r="V49" s="119"/>
      <c r="W49" s="117">
        <f t="shared" si="10"/>
        <v>0</v>
      </c>
      <c r="X49" s="124" t="str">
        <f t="shared" si="11"/>
        <v/>
      </c>
      <c r="Y49" s="125">
        <f t="shared" si="12"/>
        <v>0</v>
      </c>
      <c r="Z49" s="118">
        <f t="shared" si="13"/>
        <v>0.3</v>
      </c>
    </row>
    <row r="50" spans="1:26" ht="20.100000000000001" customHeight="1">
      <c r="A50" s="63"/>
      <c r="B50" s="64"/>
      <c r="C50" s="65"/>
      <c r="D50" s="65"/>
      <c r="E50" s="80"/>
      <c r="F50" s="51">
        <f t="shared" si="0"/>
        <v>0</v>
      </c>
      <c r="G50" s="81"/>
      <c r="H50" s="196"/>
      <c r="I50" s="53">
        <f t="shared" si="1"/>
        <v>0</v>
      </c>
      <c r="J50" s="54">
        <f t="shared" si="4"/>
        <v>0</v>
      </c>
      <c r="K50" s="54">
        <f t="shared" si="5"/>
        <v>0</v>
      </c>
      <c r="L50" s="55">
        <f t="shared" si="6"/>
        <v>0</v>
      </c>
      <c r="M50" s="52">
        <f t="shared" si="2"/>
        <v>0</v>
      </c>
      <c r="N50" s="56" t="str">
        <f t="shared" si="7"/>
        <v/>
      </c>
      <c r="O50" s="57">
        <f t="shared" si="3"/>
        <v>0</v>
      </c>
      <c r="P50" s="83"/>
      <c r="Q50" s="82"/>
      <c r="R50" s="83"/>
      <c r="S50" s="83"/>
      <c r="T50" s="119" t="str">
        <f t="shared" si="8"/>
        <v/>
      </c>
      <c r="U50" s="119">
        <f t="shared" si="9"/>
        <v>0</v>
      </c>
      <c r="V50" s="119"/>
      <c r="W50" s="117">
        <f t="shared" si="10"/>
        <v>0</v>
      </c>
      <c r="X50" s="124" t="str">
        <f t="shared" si="11"/>
        <v/>
      </c>
      <c r="Y50" s="125">
        <f t="shared" si="12"/>
        <v>0</v>
      </c>
      <c r="Z50" s="118">
        <f t="shared" si="13"/>
        <v>0.3</v>
      </c>
    </row>
    <row r="51" spans="1:26" ht="20.100000000000001" customHeight="1">
      <c r="A51" s="63"/>
      <c r="B51" s="64"/>
      <c r="C51" s="65"/>
      <c r="D51" s="65"/>
      <c r="E51" s="80"/>
      <c r="F51" s="51">
        <f t="shared" si="0"/>
        <v>0</v>
      </c>
      <c r="G51" s="81"/>
      <c r="H51" s="196"/>
      <c r="I51" s="53">
        <f t="shared" si="1"/>
        <v>0</v>
      </c>
      <c r="J51" s="54">
        <f t="shared" si="4"/>
        <v>0</v>
      </c>
      <c r="K51" s="54">
        <f t="shared" si="5"/>
        <v>0</v>
      </c>
      <c r="L51" s="55">
        <f t="shared" si="6"/>
        <v>0</v>
      </c>
      <c r="M51" s="52">
        <f t="shared" si="2"/>
        <v>0</v>
      </c>
      <c r="N51" s="56" t="str">
        <f t="shared" si="7"/>
        <v/>
      </c>
      <c r="O51" s="57">
        <f t="shared" si="3"/>
        <v>0</v>
      </c>
      <c r="P51" s="83"/>
      <c r="Q51" s="82"/>
      <c r="R51" s="83"/>
      <c r="S51" s="83"/>
      <c r="T51" s="119" t="str">
        <f t="shared" si="8"/>
        <v/>
      </c>
      <c r="U51" s="119">
        <f t="shared" si="9"/>
        <v>0</v>
      </c>
      <c r="V51" s="119"/>
      <c r="W51" s="117">
        <f t="shared" si="10"/>
        <v>0</v>
      </c>
      <c r="X51" s="124" t="str">
        <f t="shared" si="11"/>
        <v/>
      </c>
      <c r="Y51" s="125">
        <f t="shared" si="12"/>
        <v>0</v>
      </c>
      <c r="Z51" s="118">
        <f t="shared" si="13"/>
        <v>0.3</v>
      </c>
    </row>
    <row r="52" spans="1:26" ht="20.100000000000001" customHeight="1">
      <c r="A52" s="63"/>
      <c r="B52" s="64"/>
      <c r="C52" s="65"/>
      <c r="D52" s="65"/>
      <c r="E52" s="80"/>
      <c r="F52" s="51">
        <f t="shared" si="0"/>
        <v>0</v>
      </c>
      <c r="G52" s="81"/>
      <c r="H52" s="196"/>
      <c r="I52" s="53">
        <f t="shared" si="1"/>
        <v>0</v>
      </c>
      <c r="J52" s="54">
        <f t="shared" si="4"/>
        <v>0</v>
      </c>
      <c r="K52" s="54">
        <f t="shared" si="5"/>
        <v>0</v>
      </c>
      <c r="L52" s="55">
        <f t="shared" si="6"/>
        <v>0</v>
      </c>
      <c r="M52" s="52">
        <f t="shared" si="2"/>
        <v>0</v>
      </c>
      <c r="N52" s="56" t="str">
        <f t="shared" si="7"/>
        <v/>
      </c>
      <c r="O52" s="57">
        <f t="shared" si="3"/>
        <v>0</v>
      </c>
      <c r="P52" s="83"/>
      <c r="Q52" s="82"/>
      <c r="R52" s="83"/>
      <c r="S52" s="83"/>
      <c r="T52" s="119" t="str">
        <f t="shared" si="8"/>
        <v/>
      </c>
      <c r="U52" s="119">
        <f t="shared" si="9"/>
        <v>0</v>
      </c>
      <c r="V52" s="119"/>
      <c r="W52" s="117">
        <f t="shared" si="10"/>
        <v>0</v>
      </c>
      <c r="X52" s="124" t="str">
        <f t="shared" si="11"/>
        <v/>
      </c>
      <c r="Y52" s="125">
        <f t="shared" si="12"/>
        <v>0</v>
      </c>
      <c r="Z52" s="118">
        <f t="shared" si="13"/>
        <v>0.3</v>
      </c>
    </row>
    <row r="53" spans="1:26" ht="20.100000000000001" customHeight="1">
      <c r="A53" s="63"/>
      <c r="B53" s="64"/>
      <c r="C53" s="65"/>
      <c r="D53" s="65"/>
      <c r="E53" s="80"/>
      <c r="F53" s="51">
        <f t="shared" si="0"/>
        <v>0</v>
      </c>
      <c r="G53" s="81"/>
      <c r="H53" s="196"/>
      <c r="I53" s="53">
        <f t="shared" si="1"/>
        <v>0</v>
      </c>
      <c r="J53" s="54">
        <f t="shared" si="4"/>
        <v>0</v>
      </c>
      <c r="K53" s="54">
        <f t="shared" si="5"/>
        <v>0</v>
      </c>
      <c r="L53" s="55">
        <f t="shared" si="6"/>
        <v>0</v>
      </c>
      <c r="M53" s="52">
        <f t="shared" si="2"/>
        <v>0</v>
      </c>
      <c r="N53" s="56" t="str">
        <f t="shared" si="7"/>
        <v/>
      </c>
      <c r="O53" s="57">
        <f t="shared" si="3"/>
        <v>0</v>
      </c>
      <c r="P53" s="83"/>
      <c r="Q53" s="82"/>
      <c r="R53" s="83"/>
      <c r="S53" s="83"/>
      <c r="T53" s="119" t="str">
        <f t="shared" si="8"/>
        <v/>
      </c>
      <c r="U53" s="119">
        <f t="shared" si="9"/>
        <v>0</v>
      </c>
      <c r="V53" s="119"/>
      <c r="W53" s="117">
        <f t="shared" si="10"/>
        <v>0</v>
      </c>
      <c r="X53" s="124" t="str">
        <f t="shared" si="11"/>
        <v/>
      </c>
      <c r="Y53" s="125">
        <f t="shared" si="12"/>
        <v>0</v>
      </c>
      <c r="Z53" s="118">
        <f t="shared" si="13"/>
        <v>0.3</v>
      </c>
    </row>
    <row r="54" spans="1:26" ht="20.100000000000001" customHeight="1">
      <c r="A54" s="63"/>
      <c r="B54" s="64"/>
      <c r="C54" s="65"/>
      <c r="D54" s="65"/>
      <c r="E54" s="80"/>
      <c r="F54" s="51">
        <f t="shared" si="0"/>
        <v>0</v>
      </c>
      <c r="G54" s="81"/>
      <c r="H54" s="196"/>
      <c r="I54" s="53">
        <f t="shared" si="1"/>
        <v>0</v>
      </c>
      <c r="J54" s="54">
        <f t="shared" si="4"/>
        <v>0</v>
      </c>
      <c r="K54" s="54">
        <f t="shared" si="5"/>
        <v>0</v>
      </c>
      <c r="L54" s="55">
        <f t="shared" si="6"/>
        <v>0</v>
      </c>
      <c r="M54" s="52">
        <f t="shared" si="2"/>
        <v>0</v>
      </c>
      <c r="N54" s="56" t="str">
        <f t="shared" si="7"/>
        <v/>
      </c>
      <c r="O54" s="57">
        <f t="shared" si="3"/>
        <v>0</v>
      </c>
      <c r="P54" s="83"/>
      <c r="Q54" s="82"/>
      <c r="R54" s="83"/>
      <c r="S54" s="83"/>
      <c r="T54" s="119" t="str">
        <f t="shared" si="8"/>
        <v/>
      </c>
      <c r="U54" s="119">
        <f t="shared" si="9"/>
        <v>0</v>
      </c>
      <c r="V54" s="119"/>
      <c r="W54" s="117">
        <f t="shared" si="10"/>
        <v>0</v>
      </c>
      <c r="X54" s="124" t="str">
        <f t="shared" si="11"/>
        <v/>
      </c>
      <c r="Y54" s="125">
        <f t="shared" si="12"/>
        <v>0</v>
      </c>
      <c r="Z54" s="118">
        <f t="shared" si="13"/>
        <v>0.3</v>
      </c>
    </row>
    <row r="55" spans="1:26" ht="20.100000000000001" customHeight="1">
      <c r="A55" s="63"/>
      <c r="B55" s="64"/>
      <c r="C55" s="65"/>
      <c r="D55" s="65"/>
      <c r="E55" s="80"/>
      <c r="F55" s="51">
        <f t="shared" si="0"/>
        <v>0</v>
      </c>
      <c r="G55" s="81"/>
      <c r="H55" s="196"/>
      <c r="I55" s="53">
        <f t="shared" si="1"/>
        <v>0</v>
      </c>
      <c r="J55" s="54">
        <f t="shared" si="4"/>
        <v>0</v>
      </c>
      <c r="K55" s="54">
        <f t="shared" si="5"/>
        <v>0</v>
      </c>
      <c r="L55" s="55">
        <f t="shared" si="6"/>
        <v>0</v>
      </c>
      <c r="M55" s="52">
        <f t="shared" si="2"/>
        <v>0</v>
      </c>
      <c r="N55" s="56" t="str">
        <f t="shared" si="7"/>
        <v/>
      </c>
      <c r="O55" s="57">
        <f t="shared" si="3"/>
        <v>0</v>
      </c>
      <c r="P55" s="83"/>
      <c r="Q55" s="82"/>
      <c r="R55" s="83"/>
      <c r="S55" s="83"/>
      <c r="T55" s="119" t="str">
        <f t="shared" si="8"/>
        <v/>
      </c>
      <c r="U55" s="119">
        <f t="shared" si="9"/>
        <v>0</v>
      </c>
      <c r="V55" s="119"/>
      <c r="W55" s="117">
        <f t="shared" si="10"/>
        <v>0</v>
      </c>
      <c r="X55" s="124" t="str">
        <f t="shared" si="11"/>
        <v/>
      </c>
      <c r="Y55" s="125">
        <f t="shared" si="12"/>
        <v>0</v>
      </c>
      <c r="Z55" s="118">
        <f t="shared" si="13"/>
        <v>0.3</v>
      </c>
    </row>
    <row r="56" spans="1:26" ht="20.100000000000001" customHeight="1">
      <c r="A56" s="63"/>
      <c r="B56" s="64"/>
      <c r="C56" s="65"/>
      <c r="D56" s="65"/>
      <c r="E56" s="80"/>
      <c r="F56" s="51">
        <f t="shared" si="0"/>
        <v>0</v>
      </c>
      <c r="G56" s="81"/>
      <c r="H56" s="196"/>
      <c r="I56" s="53">
        <f t="shared" si="1"/>
        <v>0</v>
      </c>
      <c r="J56" s="54">
        <f t="shared" si="4"/>
        <v>0</v>
      </c>
      <c r="K56" s="54">
        <f t="shared" si="5"/>
        <v>0</v>
      </c>
      <c r="L56" s="55">
        <f t="shared" si="6"/>
        <v>0</v>
      </c>
      <c r="M56" s="52">
        <f t="shared" si="2"/>
        <v>0</v>
      </c>
      <c r="N56" s="56" t="str">
        <f t="shared" si="7"/>
        <v/>
      </c>
      <c r="O56" s="57">
        <f t="shared" si="3"/>
        <v>0</v>
      </c>
      <c r="P56" s="83"/>
      <c r="Q56" s="82"/>
      <c r="R56" s="83"/>
      <c r="S56" s="83"/>
      <c r="T56" s="119" t="str">
        <f t="shared" si="8"/>
        <v/>
      </c>
      <c r="U56" s="119">
        <f t="shared" si="9"/>
        <v>0</v>
      </c>
      <c r="V56" s="119"/>
      <c r="W56" s="117">
        <f t="shared" si="10"/>
        <v>0</v>
      </c>
      <c r="X56" s="124" t="str">
        <f t="shared" si="11"/>
        <v/>
      </c>
      <c r="Y56" s="125">
        <f t="shared" si="12"/>
        <v>0</v>
      </c>
      <c r="Z56" s="118">
        <f t="shared" si="13"/>
        <v>0.3</v>
      </c>
    </row>
    <row r="57" spans="1:26" ht="20.100000000000001" customHeight="1">
      <c r="A57" s="63"/>
      <c r="B57" s="64"/>
      <c r="C57" s="65"/>
      <c r="D57" s="65"/>
      <c r="E57" s="80"/>
      <c r="F57" s="51">
        <f t="shared" si="0"/>
        <v>0</v>
      </c>
      <c r="G57" s="81"/>
      <c r="H57" s="196"/>
      <c r="I57" s="53">
        <f t="shared" si="1"/>
        <v>0</v>
      </c>
      <c r="J57" s="54">
        <f t="shared" si="4"/>
        <v>0</v>
      </c>
      <c r="K57" s="54">
        <f t="shared" si="5"/>
        <v>0</v>
      </c>
      <c r="L57" s="55">
        <f t="shared" si="6"/>
        <v>0</v>
      </c>
      <c r="M57" s="52">
        <f t="shared" si="2"/>
        <v>0</v>
      </c>
      <c r="N57" s="56" t="str">
        <f t="shared" si="7"/>
        <v/>
      </c>
      <c r="O57" s="57">
        <f t="shared" si="3"/>
        <v>0</v>
      </c>
      <c r="P57" s="83"/>
      <c r="Q57" s="82"/>
      <c r="R57" s="83"/>
      <c r="S57" s="83"/>
      <c r="T57" s="119" t="str">
        <f t="shared" si="8"/>
        <v/>
      </c>
      <c r="U57" s="119">
        <f t="shared" si="9"/>
        <v>0</v>
      </c>
      <c r="V57" s="119"/>
      <c r="W57" s="117">
        <f t="shared" si="10"/>
        <v>0</v>
      </c>
      <c r="X57" s="124" t="str">
        <f t="shared" si="11"/>
        <v/>
      </c>
      <c r="Y57" s="125">
        <f t="shared" si="12"/>
        <v>0</v>
      </c>
      <c r="Z57" s="118">
        <f t="shared" si="13"/>
        <v>0.3</v>
      </c>
    </row>
    <row r="58" spans="1:26" ht="20.100000000000001" customHeight="1">
      <c r="A58" s="63"/>
      <c r="B58" s="64"/>
      <c r="C58" s="65"/>
      <c r="D58" s="65"/>
      <c r="E58" s="80"/>
      <c r="F58" s="51">
        <f t="shared" si="0"/>
        <v>0</v>
      </c>
      <c r="G58" s="81"/>
      <c r="H58" s="196"/>
      <c r="I58" s="53">
        <f t="shared" si="1"/>
        <v>0</v>
      </c>
      <c r="J58" s="54">
        <f t="shared" si="4"/>
        <v>0</v>
      </c>
      <c r="K58" s="54">
        <f t="shared" si="5"/>
        <v>0</v>
      </c>
      <c r="L58" s="55">
        <f t="shared" si="6"/>
        <v>0</v>
      </c>
      <c r="M58" s="52">
        <f t="shared" si="2"/>
        <v>0</v>
      </c>
      <c r="N58" s="56" t="str">
        <f t="shared" si="7"/>
        <v/>
      </c>
      <c r="O58" s="57">
        <f t="shared" si="3"/>
        <v>0</v>
      </c>
      <c r="P58" s="83"/>
      <c r="Q58" s="82"/>
      <c r="R58" s="83"/>
      <c r="S58" s="83"/>
      <c r="T58" s="119" t="str">
        <f t="shared" si="8"/>
        <v/>
      </c>
      <c r="U58" s="119">
        <f t="shared" si="9"/>
        <v>0</v>
      </c>
      <c r="V58" s="119"/>
      <c r="W58" s="117">
        <f t="shared" si="10"/>
        <v>0</v>
      </c>
      <c r="X58" s="124" t="str">
        <f t="shared" si="11"/>
        <v/>
      </c>
      <c r="Y58" s="125">
        <f t="shared" si="12"/>
        <v>0</v>
      </c>
      <c r="Z58" s="118">
        <f t="shared" si="13"/>
        <v>0.3</v>
      </c>
    </row>
    <row r="59" spans="1:26" ht="20.100000000000001" customHeight="1">
      <c r="A59" s="63"/>
      <c r="B59" s="64"/>
      <c r="C59" s="65"/>
      <c r="D59" s="65"/>
      <c r="E59" s="80"/>
      <c r="F59" s="51">
        <f t="shared" si="0"/>
        <v>0</v>
      </c>
      <c r="G59" s="81"/>
      <c r="H59" s="196"/>
      <c r="I59" s="53">
        <f t="shared" si="1"/>
        <v>0</v>
      </c>
      <c r="J59" s="54">
        <f t="shared" si="4"/>
        <v>0</v>
      </c>
      <c r="K59" s="54">
        <f t="shared" si="5"/>
        <v>0</v>
      </c>
      <c r="L59" s="55">
        <f t="shared" si="6"/>
        <v>0</v>
      </c>
      <c r="M59" s="52">
        <f t="shared" si="2"/>
        <v>0</v>
      </c>
      <c r="N59" s="56" t="str">
        <f t="shared" si="7"/>
        <v/>
      </c>
      <c r="O59" s="57">
        <f t="shared" si="3"/>
        <v>0</v>
      </c>
      <c r="P59" s="83"/>
      <c r="Q59" s="82"/>
      <c r="R59" s="83"/>
      <c r="S59" s="83"/>
      <c r="T59" s="119" t="str">
        <f t="shared" si="8"/>
        <v/>
      </c>
      <c r="U59" s="119">
        <f t="shared" si="9"/>
        <v>0</v>
      </c>
      <c r="V59" s="119"/>
      <c r="W59" s="117">
        <f t="shared" si="10"/>
        <v>0</v>
      </c>
      <c r="X59" s="124" t="str">
        <f t="shared" si="11"/>
        <v/>
      </c>
      <c r="Y59" s="125">
        <f t="shared" si="12"/>
        <v>0</v>
      </c>
      <c r="Z59" s="118">
        <f t="shared" si="13"/>
        <v>0.3</v>
      </c>
    </row>
    <row r="60" spans="1:26" ht="20.100000000000001" customHeight="1">
      <c r="A60" s="63"/>
      <c r="B60" s="64"/>
      <c r="C60" s="65"/>
      <c r="D60" s="65"/>
      <c r="E60" s="80"/>
      <c r="F60" s="51">
        <f t="shared" si="0"/>
        <v>0</v>
      </c>
      <c r="G60" s="81"/>
      <c r="H60" s="196"/>
      <c r="I60" s="53">
        <f t="shared" si="1"/>
        <v>0</v>
      </c>
      <c r="J60" s="54">
        <f t="shared" si="4"/>
        <v>0</v>
      </c>
      <c r="K60" s="54">
        <f t="shared" si="5"/>
        <v>0</v>
      </c>
      <c r="L60" s="55">
        <f t="shared" si="6"/>
        <v>0</v>
      </c>
      <c r="M60" s="52">
        <f t="shared" si="2"/>
        <v>0</v>
      </c>
      <c r="N60" s="56" t="str">
        <f t="shared" si="7"/>
        <v/>
      </c>
      <c r="O60" s="57">
        <f t="shared" si="3"/>
        <v>0</v>
      </c>
      <c r="P60" s="83"/>
      <c r="Q60" s="82"/>
      <c r="R60" s="83"/>
      <c r="S60" s="83"/>
      <c r="T60" s="119" t="str">
        <f t="shared" si="8"/>
        <v/>
      </c>
      <c r="U60" s="119">
        <f t="shared" si="9"/>
        <v>0</v>
      </c>
      <c r="V60" s="119"/>
      <c r="W60" s="117">
        <f t="shared" si="10"/>
        <v>0</v>
      </c>
      <c r="X60" s="124" t="str">
        <f t="shared" si="11"/>
        <v/>
      </c>
      <c r="Y60" s="125">
        <f t="shared" si="12"/>
        <v>0</v>
      </c>
      <c r="Z60" s="118">
        <f t="shared" si="13"/>
        <v>0.3</v>
      </c>
    </row>
    <row r="61" spans="1:26" ht="20.100000000000001" customHeight="1">
      <c r="A61" s="63"/>
      <c r="B61" s="64"/>
      <c r="C61" s="65"/>
      <c r="D61" s="65"/>
      <c r="E61" s="80"/>
      <c r="F61" s="51">
        <f t="shared" si="0"/>
        <v>0</v>
      </c>
      <c r="G61" s="81"/>
      <c r="H61" s="196"/>
      <c r="I61" s="53">
        <f t="shared" si="1"/>
        <v>0</v>
      </c>
      <c r="J61" s="54">
        <f t="shared" si="4"/>
        <v>0</v>
      </c>
      <c r="K61" s="54">
        <f t="shared" si="5"/>
        <v>0</v>
      </c>
      <c r="L61" s="55">
        <f t="shared" si="6"/>
        <v>0</v>
      </c>
      <c r="M61" s="52">
        <f t="shared" si="2"/>
        <v>0</v>
      </c>
      <c r="N61" s="56" t="str">
        <f t="shared" si="7"/>
        <v/>
      </c>
      <c r="O61" s="57">
        <f t="shared" si="3"/>
        <v>0</v>
      </c>
      <c r="P61" s="83"/>
      <c r="Q61" s="82"/>
      <c r="R61" s="83"/>
      <c r="S61" s="83"/>
      <c r="T61" s="119" t="str">
        <f t="shared" si="8"/>
        <v/>
      </c>
      <c r="U61" s="119">
        <f t="shared" si="9"/>
        <v>0</v>
      </c>
      <c r="V61" s="119"/>
      <c r="W61" s="117">
        <f t="shared" si="10"/>
        <v>0</v>
      </c>
      <c r="X61" s="124" t="str">
        <f t="shared" si="11"/>
        <v/>
      </c>
      <c r="Y61" s="125">
        <f t="shared" si="12"/>
        <v>0</v>
      </c>
      <c r="Z61" s="118">
        <f t="shared" si="13"/>
        <v>0.3</v>
      </c>
    </row>
    <row r="62" spans="1:26" ht="20.100000000000001" customHeight="1">
      <c r="A62" s="63"/>
      <c r="B62" s="64"/>
      <c r="C62" s="65"/>
      <c r="D62" s="65"/>
      <c r="E62" s="80"/>
      <c r="F62" s="51">
        <f t="shared" si="0"/>
        <v>0</v>
      </c>
      <c r="G62" s="81"/>
      <c r="H62" s="196"/>
      <c r="I62" s="53">
        <f t="shared" si="1"/>
        <v>0</v>
      </c>
      <c r="J62" s="54">
        <f t="shared" si="4"/>
        <v>0</v>
      </c>
      <c r="K62" s="54">
        <f t="shared" si="5"/>
        <v>0</v>
      </c>
      <c r="L62" s="55">
        <f t="shared" si="6"/>
        <v>0</v>
      </c>
      <c r="M62" s="52">
        <f t="shared" si="2"/>
        <v>0</v>
      </c>
      <c r="N62" s="56" t="str">
        <f t="shared" si="7"/>
        <v/>
      </c>
      <c r="O62" s="57">
        <f t="shared" si="3"/>
        <v>0</v>
      </c>
      <c r="P62" s="83"/>
      <c r="Q62" s="82"/>
      <c r="R62" s="83"/>
      <c r="S62" s="83"/>
      <c r="T62" s="119" t="str">
        <f t="shared" si="8"/>
        <v/>
      </c>
      <c r="U62" s="119">
        <f t="shared" si="9"/>
        <v>0</v>
      </c>
      <c r="V62" s="119"/>
      <c r="W62" s="117">
        <f t="shared" si="10"/>
        <v>0</v>
      </c>
      <c r="X62" s="124" t="str">
        <f t="shared" si="11"/>
        <v/>
      </c>
      <c r="Y62" s="125">
        <f t="shared" si="12"/>
        <v>0</v>
      </c>
      <c r="Z62" s="118">
        <f t="shared" si="13"/>
        <v>0.3</v>
      </c>
    </row>
    <row r="63" spans="1:26" ht="20.100000000000001" customHeight="1">
      <c r="A63" s="63"/>
      <c r="B63" s="64"/>
      <c r="C63" s="65"/>
      <c r="D63" s="65"/>
      <c r="E63" s="80"/>
      <c r="F63" s="51">
        <f t="shared" si="0"/>
        <v>0</v>
      </c>
      <c r="G63" s="81"/>
      <c r="H63" s="196"/>
      <c r="I63" s="53">
        <f t="shared" si="1"/>
        <v>0</v>
      </c>
      <c r="J63" s="54">
        <f t="shared" si="4"/>
        <v>0</v>
      </c>
      <c r="K63" s="54">
        <f t="shared" si="5"/>
        <v>0</v>
      </c>
      <c r="L63" s="55">
        <f t="shared" si="6"/>
        <v>0</v>
      </c>
      <c r="M63" s="52">
        <f t="shared" si="2"/>
        <v>0</v>
      </c>
      <c r="N63" s="56" t="str">
        <f t="shared" si="7"/>
        <v/>
      </c>
      <c r="O63" s="57">
        <f t="shared" si="3"/>
        <v>0</v>
      </c>
      <c r="P63" s="83"/>
      <c r="Q63" s="82"/>
      <c r="R63" s="83"/>
      <c r="S63" s="83"/>
      <c r="T63" s="119" t="str">
        <f t="shared" si="8"/>
        <v/>
      </c>
      <c r="U63" s="119">
        <f t="shared" si="9"/>
        <v>0</v>
      </c>
      <c r="V63" s="119"/>
      <c r="W63" s="117">
        <f t="shared" si="10"/>
        <v>0</v>
      </c>
      <c r="X63" s="124" t="str">
        <f t="shared" si="11"/>
        <v/>
      </c>
      <c r="Y63" s="125">
        <f t="shared" si="12"/>
        <v>0</v>
      </c>
      <c r="Z63" s="118">
        <f t="shared" si="13"/>
        <v>0.3</v>
      </c>
    </row>
    <row r="64" spans="1:26" ht="20.100000000000001" customHeight="1">
      <c r="A64" s="63"/>
      <c r="B64" s="64"/>
      <c r="C64" s="65"/>
      <c r="D64" s="65"/>
      <c r="E64" s="80"/>
      <c r="F64" s="51">
        <f t="shared" si="0"/>
        <v>0</v>
      </c>
      <c r="G64" s="81"/>
      <c r="H64" s="196"/>
      <c r="I64" s="53">
        <f t="shared" si="1"/>
        <v>0</v>
      </c>
      <c r="J64" s="54">
        <f t="shared" si="4"/>
        <v>0</v>
      </c>
      <c r="K64" s="54">
        <f t="shared" si="5"/>
        <v>0</v>
      </c>
      <c r="L64" s="55">
        <f t="shared" si="6"/>
        <v>0</v>
      </c>
      <c r="M64" s="52">
        <f t="shared" si="2"/>
        <v>0</v>
      </c>
      <c r="N64" s="56" t="str">
        <f t="shared" si="7"/>
        <v/>
      </c>
      <c r="O64" s="57">
        <f t="shared" si="3"/>
        <v>0</v>
      </c>
      <c r="P64" s="83"/>
      <c r="Q64" s="82"/>
      <c r="R64" s="83"/>
      <c r="S64" s="83"/>
      <c r="T64" s="119" t="str">
        <f t="shared" si="8"/>
        <v/>
      </c>
      <c r="U64" s="119">
        <f t="shared" si="9"/>
        <v>0</v>
      </c>
      <c r="V64" s="119"/>
      <c r="W64" s="117">
        <f t="shared" si="10"/>
        <v>0</v>
      </c>
      <c r="X64" s="124" t="str">
        <f t="shared" si="11"/>
        <v/>
      </c>
      <c r="Y64" s="125">
        <f t="shared" si="12"/>
        <v>0</v>
      </c>
      <c r="Z64" s="118">
        <f t="shared" si="13"/>
        <v>0.3</v>
      </c>
    </row>
    <row r="65" spans="1:26" ht="20.100000000000001" customHeight="1">
      <c r="A65" s="63"/>
      <c r="B65" s="64"/>
      <c r="C65" s="65"/>
      <c r="D65" s="65"/>
      <c r="E65" s="80"/>
      <c r="F65" s="51">
        <f t="shared" si="0"/>
        <v>0</v>
      </c>
      <c r="G65" s="81"/>
      <c r="H65" s="196"/>
      <c r="I65" s="53">
        <f t="shared" si="1"/>
        <v>0</v>
      </c>
      <c r="J65" s="54">
        <f t="shared" si="4"/>
        <v>0</v>
      </c>
      <c r="K65" s="54">
        <f t="shared" si="5"/>
        <v>0</v>
      </c>
      <c r="L65" s="55">
        <f t="shared" si="6"/>
        <v>0</v>
      </c>
      <c r="M65" s="52">
        <f t="shared" si="2"/>
        <v>0</v>
      </c>
      <c r="N65" s="56" t="str">
        <f t="shared" si="7"/>
        <v/>
      </c>
      <c r="O65" s="57">
        <f t="shared" si="3"/>
        <v>0</v>
      </c>
      <c r="P65" s="83"/>
      <c r="Q65" s="82"/>
      <c r="R65" s="83"/>
      <c r="S65" s="83"/>
      <c r="T65" s="119" t="str">
        <f t="shared" si="8"/>
        <v/>
      </c>
      <c r="U65" s="119">
        <f t="shared" si="9"/>
        <v>0</v>
      </c>
      <c r="V65" s="119"/>
      <c r="W65" s="117">
        <f t="shared" si="10"/>
        <v>0</v>
      </c>
      <c r="X65" s="124" t="str">
        <f t="shared" si="11"/>
        <v/>
      </c>
      <c r="Y65" s="125">
        <f t="shared" si="12"/>
        <v>0</v>
      </c>
      <c r="Z65" s="118">
        <f t="shared" si="13"/>
        <v>0.3</v>
      </c>
    </row>
    <row r="66" spans="1:26" ht="20.100000000000001" customHeight="1">
      <c r="A66" s="63"/>
      <c r="B66" s="64"/>
      <c r="C66" s="65"/>
      <c r="D66" s="65"/>
      <c r="E66" s="80"/>
      <c r="F66" s="51">
        <f t="shared" si="0"/>
        <v>0</v>
      </c>
      <c r="G66" s="81"/>
      <c r="H66" s="196"/>
      <c r="I66" s="53">
        <f t="shared" si="1"/>
        <v>0</v>
      </c>
      <c r="J66" s="54">
        <f t="shared" si="4"/>
        <v>0</v>
      </c>
      <c r="K66" s="54">
        <f t="shared" si="5"/>
        <v>0</v>
      </c>
      <c r="L66" s="55">
        <f t="shared" si="6"/>
        <v>0</v>
      </c>
      <c r="M66" s="52">
        <f t="shared" si="2"/>
        <v>0</v>
      </c>
      <c r="N66" s="56" t="str">
        <f t="shared" si="7"/>
        <v/>
      </c>
      <c r="O66" s="57">
        <f t="shared" si="3"/>
        <v>0</v>
      </c>
      <c r="P66" s="83"/>
      <c r="Q66" s="82"/>
      <c r="R66" s="83"/>
      <c r="S66" s="83"/>
      <c r="T66" s="119" t="str">
        <f t="shared" si="8"/>
        <v/>
      </c>
      <c r="U66" s="119">
        <f t="shared" si="9"/>
        <v>0</v>
      </c>
      <c r="V66" s="119"/>
      <c r="W66" s="117">
        <f t="shared" si="10"/>
        <v>0</v>
      </c>
      <c r="X66" s="124" t="str">
        <f t="shared" si="11"/>
        <v/>
      </c>
      <c r="Y66" s="125">
        <f t="shared" si="12"/>
        <v>0</v>
      </c>
      <c r="Z66" s="118">
        <f t="shared" si="13"/>
        <v>0.3</v>
      </c>
    </row>
    <row r="67" spans="1:26" ht="20.100000000000001" customHeight="1">
      <c r="A67" s="63"/>
      <c r="B67" s="64"/>
      <c r="C67" s="65"/>
      <c r="D67" s="65"/>
      <c r="E67" s="80"/>
      <c r="F67" s="51">
        <f t="shared" si="0"/>
        <v>0</v>
      </c>
      <c r="G67" s="81"/>
      <c r="H67" s="196"/>
      <c r="I67" s="53">
        <f t="shared" si="1"/>
        <v>0</v>
      </c>
      <c r="J67" s="54">
        <f t="shared" si="4"/>
        <v>0</v>
      </c>
      <c r="K67" s="54">
        <f t="shared" si="5"/>
        <v>0</v>
      </c>
      <c r="L67" s="55">
        <f t="shared" si="6"/>
        <v>0</v>
      </c>
      <c r="M67" s="52">
        <f t="shared" si="2"/>
        <v>0</v>
      </c>
      <c r="N67" s="56" t="str">
        <f t="shared" si="7"/>
        <v/>
      </c>
      <c r="O67" s="57">
        <f t="shared" si="3"/>
        <v>0</v>
      </c>
      <c r="P67" s="83"/>
      <c r="Q67" s="82"/>
      <c r="R67" s="83"/>
      <c r="S67" s="83"/>
      <c r="T67" s="119" t="str">
        <f t="shared" si="8"/>
        <v/>
      </c>
      <c r="U67" s="119">
        <f t="shared" si="9"/>
        <v>0</v>
      </c>
      <c r="V67" s="119"/>
      <c r="W67" s="117">
        <f t="shared" si="10"/>
        <v>0</v>
      </c>
      <c r="X67" s="124" t="str">
        <f t="shared" si="11"/>
        <v/>
      </c>
      <c r="Y67" s="125">
        <f t="shared" si="12"/>
        <v>0</v>
      </c>
      <c r="Z67" s="118">
        <f t="shared" si="13"/>
        <v>0.3</v>
      </c>
    </row>
    <row r="68" spans="1:26" ht="20.100000000000001" customHeight="1">
      <c r="A68" s="63"/>
      <c r="B68" s="64"/>
      <c r="C68" s="65"/>
      <c r="D68" s="65"/>
      <c r="E68" s="80"/>
      <c r="F68" s="51">
        <f t="shared" si="0"/>
        <v>0</v>
      </c>
      <c r="G68" s="81"/>
      <c r="H68" s="196"/>
      <c r="I68" s="53">
        <f t="shared" si="1"/>
        <v>0</v>
      </c>
      <c r="J68" s="54">
        <f t="shared" si="4"/>
        <v>0</v>
      </c>
      <c r="K68" s="54">
        <f t="shared" si="5"/>
        <v>0</v>
      </c>
      <c r="L68" s="55">
        <f t="shared" si="6"/>
        <v>0</v>
      </c>
      <c r="M68" s="52">
        <f t="shared" si="2"/>
        <v>0</v>
      </c>
      <c r="N68" s="56" t="str">
        <f t="shared" si="7"/>
        <v/>
      </c>
      <c r="O68" s="57">
        <f t="shared" si="3"/>
        <v>0</v>
      </c>
      <c r="P68" s="83"/>
      <c r="Q68" s="82"/>
      <c r="R68" s="83"/>
      <c r="S68" s="83"/>
      <c r="T68" s="119" t="str">
        <f t="shared" si="8"/>
        <v/>
      </c>
      <c r="U68" s="119">
        <f t="shared" si="9"/>
        <v>0</v>
      </c>
      <c r="V68" s="119"/>
      <c r="W68" s="117">
        <f t="shared" si="10"/>
        <v>0</v>
      </c>
      <c r="X68" s="124" t="str">
        <f t="shared" si="11"/>
        <v/>
      </c>
      <c r="Y68" s="125">
        <f t="shared" si="12"/>
        <v>0</v>
      </c>
      <c r="Z68" s="118">
        <f t="shared" si="13"/>
        <v>0.3</v>
      </c>
    </row>
    <row r="69" spans="1:26" ht="20.100000000000001" customHeight="1">
      <c r="A69" s="63"/>
      <c r="B69" s="64"/>
      <c r="C69" s="65"/>
      <c r="D69" s="65"/>
      <c r="E69" s="80"/>
      <c r="F69" s="51">
        <f t="shared" si="0"/>
        <v>0</v>
      </c>
      <c r="G69" s="81"/>
      <c r="H69" s="196"/>
      <c r="I69" s="53">
        <f t="shared" si="1"/>
        <v>0</v>
      </c>
      <c r="J69" s="54">
        <f t="shared" si="4"/>
        <v>0</v>
      </c>
      <c r="K69" s="54">
        <f t="shared" si="5"/>
        <v>0</v>
      </c>
      <c r="L69" s="55">
        <f t="shared" si="6"/>
        <v>0</v>
      </c>
      <c r="M69" s="52">
        <f t="shared" si="2"/>
        <v>0</v>
      </c>
      <c r="N69" s="56" t="str">
        <f t="shared" si="7"/>
        <v/>
      </c>
      <c r="O69" s="57">
        <f t="shared" si="3"/>
        <v>0</v>
      </c>
      <c r="P69" s="83"/>
      <c r="Q69" s="82"/>
      <c r="R69" s="83"/>
      <c r="S69" s="83"/>
      <c r="T69" s="119" t="str">
        <f t="shared" si="8"/>
        <v/>
      </c>
      <c r="U69" s="119">
        <f t="shared" si="9"/>
        <v>0</v>
      </c>
      <c r="V69" s="119"/>
      <c r="W69" s="117">
        <f t="shared" si="10"/>
        <v>0</v>
      </c>
      <c r="X69" s="124" t="str">
        <f t="shared" si="11"/>
        <v/>
      </c>
      <c r="Y69" s="125">
        <f t="shared" si="12"/>
        <v>0</v>
      </c>
      <c r="Z69" s="118">
        <f t="shared" si="13"/>
        <v>0.3</v>
      </c>
    </row>
    <row r="70" spans="1:26" ht="20.100000000000001" customHeight="1">
      <c r="A70" s="63"/>
      <c r="B70" s="64"/>
      <c r="C70" s="65"/>
      <c r="D70" s="65"/>
      <c r="E70" s="80"/>
      <c r="F70" s="51">
        <f t="shared" si="0"/>
        <v>0</v>
      </c>
      <c r="G70" s="81"/>
      <c r="H70" s="196"/>
      <c r="I70" s="53">
        <f t="shared" si="1"/>
        <v>0</v>
      </c>
      <c r="J70" s="54">
        <f t="shared" si="4"/>
        <v>0</v>
      </c>
      <c r="K70" s="54">
        <f t="shared" si="5"/>
        <v>0</v>
      </c>
      <c r="L70" s="55">
        <f t="shared" si="6"/>
        <v>0</v>
      </c>
      <c r="M70" s="52">
        <f t="shared" si="2"/>
        <v>0</v>
      </c>
      <c r="N70" s="56" t="str">
        <f t="shared" si="7"/>
        <v/>
      </c>
      <c r="O70" s="57">
        <f t="shared" si="3"/>
        <v>0</v>
      </c>
      <c r="P70" s="83"/>
      <c r="Q70" s="82"/>
      <c r="R70" s="83"/>
      <c r="S70" s="83"/>
      <c r="T70" s="119" t="str">
        <f t="shared" si="8"/>
        <v/>
      </c>
      <c r="U70" s="119">
        <f t="shared" si="9"/>
        <v>0</v>
      </c>
      <c r="V70" s="119"/>
      <c r="W70" s="117">
        <f t="shared" si="10"/>
        <v>0</v>
      </c>
      <c r="X70" s="124" t="str">
        <f t="shared" si="11"/>
        <v/>
      </c>
      <c r="Y70" s="125">
        <f t="shared" si="12"/>
        <v>0</v>
      </c>
      <c r="Z70" s="118">
        <f t="shared" si="13"/>
        <v>0.3</v>
      </c>
    </row>
    <row r="71" spans="1:26" ht="20.100000000000001" customHeight="1">
      <c r="A71" s="63"/>
      <c r="B71" s="64"/>
      <c r="C71" s="65"/>
      <c r="D71" s="65"/>
      <c r="E71" s="80"/>
      <c r="F71" s="51">
        <f t="shared" si="0"/>
        <v>0</v>
      </c>
      <c r="G71" s="81"/>
      <c r="H71" s="196"/>
      <c r="I71" s="53">
        <f t="shared" si="1"/>
        <v>0</v>
      </c>
      <c r="J71" s="54">
        <f t="shared" si="4"/>
        <v>0</v>
      </c>
      <c r="K71" s="54">
        <f t="shared" si="5"/>
        <v>0</v>
      </c>
      <c r="L71" s="55">
        <f t="shared" si="6"/>
        <v>0</v>
      </c>
      <c r="M71" s="52">
        <f t="shared" si="2"/>
        <v>0</v>
      </c>
      <c r="N71" s="56" t="str">
        <f t="shared" si="7"/>
        <v/>
      </c>
      <c r="O71" s="57">
        <f t="shared" si="3"/>
        <v>0</v>
      </c>
      <c r="P71" s="83"/>
      <c r="Q71" s="82"/>
      <c r="R71" s="83"/>
      <c r="S71" s="83"/>
      <c r="T71" s="119" t="str">
        <f t="shared" si="8"/>
        <v/>
      </c>
      <c r="U71" s="119">
        <f t="shared" si="9"/>
        <v>0</v>
      </c>
      <c r="V71" s="119"/>
      <c r="W71" s="117">
        <f t="shared" si="10"/>
        <v>0</v>
      </c>
      <c r="X71" s="124" t="str">
        <f t="shared" si="11"/>
        <v/>
      </c>
      <c r="Y71" s="125">
        <f t="shared" si="12"/>
        <v>0</v>
      </c>
      <c r="Z71" s="118">
        <f t="shared" si="13"/>
        <v>0.3</v>
      </c>
    </row>
    <row r="72" spans="1:26" ht="20.100000000000001" customHeight="1">
      <c r="A72" s="63"/>
      <c r="B72" s="64"/>
      <c r="C72" s="65"/>
      <c r="D72" s="65"/>
      <c r="E72" s="80"/>
      <c r="F72" s="51">
        <f t="shared" si="0"/>
        <v>0</v>
      </c>
      <c r="G72" s="81"/>
      <c r="H72" s="196"/>
      <c r="I72" s="53">
        <f t="shared" si="1"/>
        <v>0</v>
      </c>
      <c r="J72" s="54">
        <f t="shared" si="4"/>
        <v>0</v>
      </c>
      <c r="K72" s="54">
        <f t="shared" si="5"/>
        <v>0</v>
      </c>
      <c r="L72" s="55">
        <f t="shared" si="6"/>
        <v>0</v>
      </c>
      <c r="M72" s="52">
        <f t="shared" si="2"/>
        <v>0</v>
      </c>
      <c r="N72" s="56" t="str">
        <f t="shared" si="7"/>
        <v/>
      </c>
      <c r="O72" s="57">
        <f t="shared" si="3"/>
        <v>0</v>
      </c>
      <c r="P72" s="83"/>
      <c r="Q72" s="82"/>
      <c r="R72" s="83"/>
      <c r="S72" s="83"/>
      <c r="T72" s="119" t="str">
        <f t="shared" si="8"/>
        <v/>
      </c>
      <c r="U72" s="119">
        <f t="shared" si="9"/>
        <v>0</v>
      </c>
      <c r="V72" s="119"/>
      <c r="W72" s="117">
        <f t="shared" si="10"/>
        <v>0</v>
      </c>
      <c r="X72" s="124" t="str">
        <f t="shared" si="11"/>
        <v/>
      </c>
      <c r="Y72" s="125">
        <f t="shared" si="12"/>
        <v>0</v>
      </c>
      <c r="Z72" s="118">
        <f t="shared" si="13"/>
        <v>0.3</v>
      </c>
    </row>
    <row r="73" spans="1:26" ht="20.100000000000001" customHeight="1">
      <c r="A73" s="63"/>
      <c r="B73" s="64"/>
      <c r="C73" s="65"/>
      <c r="D73" s="65"/>
      <c r="E73" s="80"/>
      <c r="F73" s="51">
        <f t="shared" si="0"/>
        <v>0</v>
      </c>
      <c r="G73" s="81"/>
      <c r="H73" s="196"/>
      <c r="I73" s="53">
        <f t="shared" si="1"/>
        <v>0</v>
      </c>
      <c r="J73" s="54">
        <f t="shared" si="4"/>
        <v>0</v>
      </c>
      <c r="K73" s="54">
        <f t="shared" si="5"/>
        <v>0</v>
      </c>
      <c r="L73" s="55">
        <f t="shared" si="6"/>
        <v>0</v>
      </c>
      <c r="M73" s="52">
        <f t="shared" si="2"/>
        <v>0</v>
      </c>
      <c r="N73" s="56" t="str">
        <f t="shared" si="7"/>
        <v/>
      </c>
      <c r="O73" s="57">
        <f t="shared" si="3"/>
        <v>0</v>
      </c>
      <c r="P73" s="83"/>
      <c r="Q73" s="82"/>
      <c r="R73" s="83"/>
      <c r="S73" s="83"/>
      <c r="T73" s="119" t="str">
        <f t="shared" si="8"/>
        <v/>
      </c>
      <c r="U73" s="119">
        <f t="shared" si="9"/>
        <v>0</v>
      </c>
      <c r="V73" s="119"/>
      <c r="W73" s="117">
        <f t="shared" si="10"/>
        <v>0</v>
      </c>
      <c r="X73" s="124" t="str">
        <f t="shared" si="11"/>
        <v/>
      </c>
      <c r="Y73" s="125">
        <f t="shared" si="12"/>
        <v>0</v>
      </c>
      <c r="Z73" s="118">
        <f t="shared" si="13"/>
        <v>0.3</v>
      </c>
    </row>
    <row r="74" spans="1:26" ht="20.100000000000001" customHeight="1">
      <c r="A74" s="63"/>
      <c r="B74" s="64"/>
      <c r="C74" s="65"/>
      <c r="D74" s="65"/>
      <c r="E74" s="80"/>
      <c r="F74" s="51">
        <f t="shared" si="0"/>
        <v>0</v>
      </c>
      <c r="G74" s="81"/>
      <c r="H74" s="196"/>
      <c r="I74" s="53">
        <f t="shared" si="1"/>
        <v>0</v>
      </c>
      <c r="J74" s="54">
        <f t="shared" si="4"/>
        <v>0</v>
      </c>
      <c r="K74" s="54">
        <f t="shared" si="5"/>
        <v>0</v>
      </c>
      <c r="L74" s="55">
        <f t="shared" si="6"/>
        <v>0</v>
      </c>
      <c r="M74" s="52">
        <f t="shared" si="2"/>
        <v>0</v>
      </c>
      <c r="N74" s="56" t="str">
        <f t="shared" si="7"/>
        <v/>
      </c>
      <c r="O74" s="57">
        <f t="shared" si="3"/>
        <v>0</v>
      </c>
      <c r="P74" s="83"/>
      <c r="Q74" s="82"/>
      <c r="R74" s="83"/>
      <c r="S74" s="83"/>
      <c r="T74" s="119" t="str">
        <f t="shared" si="8"/>
        <v/>
      </c>
      <c r="U74" s="119">
        <f t="shared" si="9"/>
        <v>0</v>
      </c>
      <c r="V74" s="119"/>
      <c r="W74" s="117">
        <f t="shared" si="10"/>
        <v>0</v>
      </c>
      <c r="X74" s="124" t="str">
        <f t="shared" si="11"/>
        <v/>
      </c>
      <c r="Y74" s="125">
        <f t="shared" si="12"/>
        <v>0</v>
      </c>
      <c r="Z74" s="118">
        <f t="shared" si="13"/>
        <v>0.3</v>
      </c>
    </row>
    <row r="75" spans="1:26" ht="20.100000000000001" customHeight="1">
      <c r="A75" s="63"/>
      <c r="B75" s="64"/>
      <c r="C75" s="65"/>
      <c r="D75" s="65"/>
      <c r="E75" s="80"/>
      <c r="F75" s="51">
        <f t="shared" si="0"/>
        <v>0</v>
      </c>
      <c r="G75" s="81"/>
      <c r="H75" s="196"/>
      <c r="I75" s="53">
        <f t="shared" si="1"/>
        <v>0</v>
      </c>
      <c r="J75" s="54">
        <f t="shared" si="4"/>
        <v>0</v>
      </c>
      <c r="K75" s="54">
        <f t="shared" si="5"/>
        <v>0</v>
      </c>
      <c r="L75" s="55">
        <f t="shared" si="6"/>
        <v>0</v>
      </c>
      <c r="M75" s="52">
        <f t="shared" si="2"/>
        <v>0</v>
      </c>
      <c r="N75" s="56" t="str">
        <f t="shared" si="7"/>
        <v/>
      </c>
      <c r="O75" s="57">
        <f t="shared" si="3"/>
        <v>0</v>
      </c>
      <c r="P75" s="83"/>
      <c r="Q75" s="82"/>
      <c r="R75" s="83"/>
      <c r="S75" s="83"/>
      <c r="T75" s="119" t="str">
        <f t="shared" si="8"/>
        <v/>
      </c>
      <c r="U75" s="119">
        <f t="shared" si="9"/>
        <v>0</v>
      </c>
      <c r="V75" s="119"/>
      <c r="W75" s="117">
        <f t="shared" si="10"/>
        <v>0</v>
      </c>
      <c r="X75" s="124" t="str">
        <f t="shared" si="11"/>
        <v/>
      </c>
      <c r="Y75" s="125">
        <f t="shared" si="12"/>
        <v>0</v>
      </c>
      <c r="Z75" s="118">
        <f t="shared" si="13"/>
        <v>0.3</v>
      </c>
    </row>
    <row r="76" spans="1:26" ht="20.100000000000001" customHeight="1">
      <c r="A76" s="63"/>
      <c r="B76" s="64"/>
      <c r="C76" s="65"/>
      <c r="D76" s="65"/>
      <c r="E76" s="80"/>
      <c r="F76" s="51">
        <f t="shared" si="0"/>
        <v>0</v>
      </c>
      <c r="G76" s="81"/>
      <c r="H76" s="196"/>
      <c r="I76" s="53">
        <f t="shared" si="1"/>
        <v>0</v>
      </c>
      <c r="J76" s="54">
        <f t="shared" si="4"/>
        <v>0</v>
      </c>
      <c r="K76" s="54">
        <f t="shared" si="5"/>
        <v>0</v>
      </c>
      <c r="L76" s="55">
        <f t="shared" si="6"/>
        <v>0</v>
      </c>
      <c r="M76" s="52">
        <f t="shared" si="2"/>
        <v>0</v>
      </c>
      <c r="N76" s="56" t="str">
        <f t="shared" si="7"/>
        <v/>
      </c>
      <c r="O76" s="57">
        <f t="shared" si="3"/>
        <v>0</v>
      </c>
      <c r="P76" s="83"/>
      <c r="Q76" s="82"/>
      <c r="R76" s="83"/>
      <c r="S76" s="83"/>
      <c r="T76" s="119" t="str">
        <f t="shared" si="8"/>
        <v/>
      </c>
      <c r="U76" s="119">
        <f t="shared" si="9"/>
        <v>0</v>
      </c>
      <c r="V76" s="119"/>
      <c r="W76" s="117">
        <f t="shared" si="10"/>
        <v>0</v>
      </c>
      <c r="X76" s="124" t="str">
        <f t="shared" si="11"/>
        <v/>
      </c>
      <c r="Y76" s="125">
        <f t="shared" si="12"/>
        <v>0</v>
      </c>
      <c r="Z76" s="118">
        <f t="shared" si="13"/>
        <v>0.3</v>
      </c>
    </row>
    <row r="77" spans="1:26" ht="20.100000000000001" customHeight="1">
      <c r="A77" s="63"/>
      <c r="B77" s="64"/>
      <c r="C77" s="65"/>
      <c r="D77" s="65"/>
      <c r="E77" s="80"/>
      <c r="F77" s="51">
        <f t="shared" si="0"/>
        <v>0</v>
      </c>
      <c r="G77" s="81"/>
      <c r="H77" s="196"/>
      <c r="I77" s="53">
        <f t="shared" si="1"/>
        <v>0</v>
      </c>
      <c r="J77" s="54">
        <f t="shared" si="4"/>
        <v>0</v>
      </c>
      <c r="K77" s="54">
        <f t="shared" si="5"/>
        <v>0</v>
      </c>
      <c r="L77" s="55">
        <f t="shared" si="6"/>
        <v>0</v>
      </c>
      <c r="M77" s="52">
        <f t="shared" si="2"/>
        <v>0</v>
      </c>
      <c r="N77" s="56" t="str">
        <f t="shared" si="7"/>
        <v/>
      </c>
      <c r="O77" s="57">
        <f t="shared" si="3"/>
        <v>0</v>
      </c>
      <c r="P77" s="83"/>
      <c r="Q77" s="82"/>
      <c r="R77" s="83"/>
      <c r="S77" s="83"/>
      <c r="T77" s="119" t="str">
        <f t="shared" si="8"/>
        <v/>
      </c>
      <c r="U77" s="119">
        <f t="shared" si="9"/>
        <v>0</v>
      </c>
      <c r="V77" s="119"/>
      <c r="W77" s="117">
        <f t="shared" si="10"/>
        <v>0</v>
      </c>
      <c r="X77" s="124" t="str">
        <f t="shared" si="11"/>
        <v/>
      </c>
      <c r="Y77" s="125">
        <f t="shared" si="12"/>
        <v>0</v>
      </c>
      <c r="Z77" s="118">
        <f t="shared" si="13"/>
        <v>0.3</v>
      </c>
    </row>
    <row r="78" spans="1:26" ht="20.100000000000001" customHeight="1">
      <c r="A78" s="63"/>
      <c r="B78" s="64"/>
      <c r="C78" s="65"/>
      <c r="D78" s="65"/>
      <c r="E78" s="80"/>
      <c r="F78" s="51">
        <f t="shared" ref="F78:F141" si="14">(D78+E78)</f>
        <v>0</v>
      </c>
      <c r="G78" s="81"/>
      <c r="H78" s="196"/>
      <c r="I78" s="53">
        <f t="shared" ref="I78:I141" si="15">ROUNDUP(IF(G78="vacant",0,(+G78*+Z78)),0)</f>
        <v>0</v>
      </c>
      <c r="J78" s="54">
        <f t="shared" si="4"/>
        <v>0</v>
      </c>
      <c r="K78" s="54">
        <f t="shared" si="5"/>
        <v>0</v>
      </c>
      <c r="L78" s="55">
        <f t="shared" si="6"/>
        <v>0</v>
      </c>
      <c r="M78" s="52">
        <f t="shared" ref="M78:M141" si="16">IF(G78="vacant","",ROUNDDOWN(IF(J78=0,0,(IF(K78=0,0,+(K78+E78)/G78))),2))</f>
        <v>0</v>
      </c>
      <c r="N78" s="56" t="str">
        <f t="shared" si="7"/>
        <v/>
      </c>
      <c r="O78" s="57">
        <f t="shared" ref="O78:O141" si="17">IF(J78&lt;D78,(D78-(IF(J78&lt;0.5,0,J78))),0)</f>
        <v>0</v>
      </c>
      <c r="P78" s="83"/>
      <c r="Q78" s="82"/>
      <c r="R78" s="83"/>
      <c r="S78" s="83"/>
      <c r="T78" s="119" t="str">
        <f t="shared" si="8"/>
        <v/>
      </c>
      <c r="U78" s="119">
        <f t="shared" si="9"/>
        <v>0</v>
      </c>
      <c r="V78" s="119"/>
      <c r="W78" s="117">
        <f t="shared" si="10"/>
        <v>0</v>
      </c>
      <c r="X78" s="124" t="str">
        <f t="shared" si="11"/>
        <v/>
      </c>
      <c r="Y78" s="125">
        <f t="shared" si="12"/>
        <v>0</v>
      </c>
      <c r="Z78" s="118">
        <f t="shared" si="13"/>
        <v>0.3</v>
      </c>
    </row>
    <row r="79" spans="1:26" ht="20.100000000000001" customHeight="1">
      <c r="A79" s="63"/>
      <c r="B79" s="64"/>
      <c r="C79" s="65"/>
      <c r="D79" s="65"/>
      <c r="E79" s="80"/>
      <c r="F79" s="51">
        <f t="shared" si="14"/>
        <v>0</v>
      </c>
      <c r="G79" s="81"/>
      <c r="H79" s="196"/>
      <c r="I79" s="53">
        <f t="shared" si="15"/>
        <v>0</v>
      </c>
      <c r="J79" s="54">
        <f t="shared" ref="J79:J142" si="18">IF(G79="vacant","",IF(I79=0,0,I79-E79))</f>
        <v>0</v>
      </c>
      <c r="K79" s="54">
        <f t="shared" ref="K79:K142" si="19">IF(AND($L$3="x",G79="vacant"),"",IF($L$3="x",D79,IF(J79&lt;D79,D79,J79)))</f>
        <v>0</v>
      </c>
      <c r="L79" s="55">
        <f t="shared" ref="L79:L142" si="20">IF(G79="vacant","",IF(K79=D79,0,K79-D79))</f>
        <v>0</v>
      </c>
      <c r="M79" s="52">
        <f t="shared" si="16"/>
        <v>0</v>
      </c>
      <c r="N79" s="56" t="str">
        <f t="shared" ref="N79:N142" si="21">IF(G79="vacant","",IF(OR(P79="erap",P79="other",P79="srap"),"",IF(M79&gt;Z79,"X","")))</f>
        <v/>
      </c>
      <c r="O79" s="57">
        <f t="shared" si="17"/>
        <v>0</v>
      </c>
      <c r="P79" s="83"/>
      <c r="Q79" s="82"/>
      <c r="R79" s="83"/>
      <c r="S79" s="83"/>
      <c r="T79" s="119" t="str">
        <f t="shared" ref="T79:T142" si="22">IF(AND($Q79&lt;62,$Q79&gt;0,$S$3="Elderly",ISBLANK($R79)),"ALERT","")</f>
        <v/>
      </c>
      <c r="U79" s="119">
        <f t="shared" ref="U79:U142" si="23">IF(AND(O79=0,P79="erap"),0,IF(P79="srap",0,IF(AND(S79="P",P79="erap"),0,IF(AND(S79="t",P79="erap"),0,IF(P79="other",0,IF(P79="",0,IF(AND(S79="",P79="erap"),D79-J79,O79)))))))</f>
        <v>0</v>
      </c>
      <c r="V79" s="119"/>
      <c r="W79" s="117">
        <f t="shared" ref="W79:W142" si="24">IF(AND(G79="vacant",S79="t"),AVERAGEIF(O$14:O$225,"&gt;0"),IF(AND(G79="vacant",S79="p"),AVERAGEIF(O$14:O$225,"&gt;0"),IF(AND(S79="",P79="",O79&gt;0),"overburdened",IF(AND(S79="",P79="other"),0,IF(AND(P79="erap",S79=""),0,IF(AND(P79="SRAP",S79=""),"ALERT",IF(AND(O79=0,S79="p"),"ALERT",IF(AND(O79=0,S79="t"),"ALERT",IF(AND(S79="t",P79="other"),"0",IF(AND(S79="p",P79="other"),"0",O79))))))))))</f>
        <v>0</v>
      </c>
      <c r="X79" s="124" t="str">
        <f t="shared" ref="X79:X142" si="25">IF(AND(G79="vacant",S79="t"),"ALERT",IF(AND(G79="vacant",S79="p"),"ALERT",IF(AND(S79="p",P79="other"),"ALERT",IF(AND(S79="t",P79="other"),"ALERT",IF(AND(P79="rap",S79=""),"ALERT",IF(AND(W79&gt;0,P79="erap",S79=""),"ALERT",""))))))</f>
        <v/>
      </c>
      <c r="Y79" s="125">
        <f t="shared" ref="Y79:Y142" si="26">IF(AND(R79="Y",S79="p",Q79&lt;62),62,IF(AND(R79="Y",S79="t",Q79&lt;62),62,Q79))</f>
        <v>0</v>
      </c>
      <c r="Z79" s="118">
        <f t="shared" ref="Z79:Z142" si="27">IF(P79="other",0.3,IF(AND(Y79&lt;62,P79="srap",R79=""),0.4,IF(AND(S79="t",Q79=""),0.3,IF(AND(S79="p",Q79=""),0.3,IF(AND(Y79=62,Q79=""),$O$3,IF(Y79=0,$O$3,IF(AND(S79=""),$O$3,IF(Y79&gt;=62,0.3,(IF(Y79&lt;62,0.4))))))))))</f>
        <v>0.3</v>
      </c>
    </row>
    <row r="80" spans="1:26" ht="20.100000000000001" customHeight="1">
      <c r="A80" s="63"/>
      <c r="B80" s="64"/>
      <c r="C80" s="65"/>
      <c r="D80" s="65"/>
      <c r="E80" s="80"/>
      <c r="F80" s="51">
        <f t="shared" si="14"/>
        <v>0</v>
      </c>
      <c r="G80" s="81"/>
      <c r="H80" s="196"/>
      <c r="I80" s="53">
        <f t="shared" si="15"/>
        <v>0</v>
      </c>
      <c r="J80" s="54">
        <f t="shared" si="18"/>
        <v>0</v>
      </c>
      <c r="K80" s="54">
        <f t="shared" si="19"/>
        <v>0</v>
      </c>
      <c r="L80" s="55">
        <f t="shared" si="20"/>
        <v>0</v>
      </c>
      <c r="M80" s="52">
        <f t="shared" si="16"/>
        <v>0</v>
      </c>
      <c r="N80" s="56" t="str">
        <f t="shared" si="21"/>
        <v/>
      </c>
      <c r="O80" s="57">
        <f t="shared" si="17"/>
        <v>0</v>
      </c>
      <c r="P80" s="83"/>
      <c r="Q80" s="82"/>
      <c r="R80" s="83"/>
      <c r="S80" s="83"/>
      <c r="T80" s="119" t="str">
        <f t="shared" si="22"/>
        <v/>
      </c>
      <c r="U80" s="119">
        <f t="shared" si="23"/>
        <v>0</v>
      </c>
      <c r="V80" s="119"/>
      <c r="W80" s="117">
        <f t="shared" si="24"/>
        <v>0</v>
      </c>
      <c r="X80" s="124" t="str">
        <f t="shared" si="25"/>
        <v/>
      </c>
      <c r="Y80" s="125">
        <f t="shared" si="26"/>
        <v>0</v>
      </c>
      <c r="Z80" s="118">
        <f t="shared" si="27"/>
        <v>0.3</v>
      </c>
    </row>
    <row r="81" spans="1:26" ht="20.100000000000001" customHeight="1">
      <c r="A81" s="63"/>
      <c r="B81" s="64"/>
      <c r="C81" s="65"/>
      <c r="D81" s="65"/>
      <c r="E81" s="80"/>
      <c r="F81" s="51">
        <f t="shared" si="14"/>
        <v>0</v>
      </c>
      <c r="G81" s="81"/>
      <c r="H81" s="196"/>
      <c r="I81" s="53">
        <f t="shared" si="15"/>
        <v>0</v>
      </c>
      <c r="J81" s="54">
        <f t="shared" si="18"/>
        <v>0</v>
      </c>
      <c r="K81" s="54">
        <f t="shared" si="19"/>
        <v>0</v>
      </c>
      <c r="L81" s="55">
        <f t="shared" si="20"/>
        <v>0</v>
      </c>
      <c r="M81" s="52">
        <f t="shared" si="16"/>
        <v>0</v>
      </c>
      <c r="N81" s="56" t="str">
        <f t="shared" si="21"/>
        <v/>
      </c>
      <c r="O81" s="57">
        <f t="shared" si="17"/>
        <v>0</v>
      </c>
      <c r="P81" s="83"/>
      <c r="Q81" s="82"/>
      <c r="R81" s="83"/>
      <c r="S81" s="83"/>
      <c r="T81" s="119" t="str">
        <f t="shared" si="22"/>
        <v/>
      </c>
      <c r="U81" s="119">
        <f t="shared" si="23"/>
        <v>0</v>
      </c>
      <c r="V81" s="119"/>
      <c r="W81" s="117">
        <f t="shared" si="24"/>
        <v>0</v>
      </c>
      <c r="X81" s="124" t="str">
        <f t="shared" si="25"/>
        <v/>
      </c>
      <c r="Y81" s="125">
        <f t="shared" si="26"/>
        <v>0</v>
      </c>
      <c r="Z81" s="118">
        <f t="shared" si="27"/>
        <v>0.3</v>
      </c>
    </row>
    <row r="82" spans="1:26" ht="20.100000000000001" customHeight="1">
      <c r="A82" s="63"/>
      <c r="B82" s="64"/>
      <c r="C82" s="65"/>
      <c r="D82" s="65"/>
      <c r="E82" s="80"/>
      <c r="F82" s="51">
        <f t="shared" si="14"/>
        <v>0</v>
      </c>
      <c r="G82" s="81"/>
      <c r="H82" s="196"/>
      <c r="I82" s="53">
        <f t="shared" si="15"/>
        <v>0</v>
      </c>
      <c r="J82" s="54">
        <f t="shared" si="18"/>
        <v>0</v>
      </c>
      <c r="K82" s="54">
        <f t="shared" si="19"/>
        <v>0</v>
      </c>
      <c r="L82" s="55">
        <f t="shared" si="20"/>
        <v>0</v>
      </c>
      <c r="M82" s="52">
        <f t="shared" si="16"/>
        <v>0</v>
      </c>
      <c r="N82" s="56" t="str">
        <f t="shared" si="21"/>
        <v/>
      </c>
      <c r="O82" s="57">
        <f t="shared" si="17"/>
        <v>0</v>
      </c>
      <c r="P82" s="83"/>
      <c r="Q82" s="82"/>
      <c r="R82" s="83"/>
      <c r="S82" s="83"/>
      <c r="T82" s="119" t="str">
        <f t="shared" si="22"/>
        <v/>
      </c>
      <c r="U82" s="119">
        <f t="shared" si="23"/>
        <v>0</v>
      </c>
      <c r="V82" s="119"/>
      <c r="W82" s="117">
        <f t="shared" si="24"/>
        <v>0</v>
      </c>
      <c r="X82" s="124" t="str">
        <f t="shared" si="25"/>
        <v/>
      </c>
      <c r="Y82" s="125">
        <f t="shared" si="26"/>
        <v>0</v>
      </c>
      <c r="Z82" s="118">
        <f t="shared" si="27"/>
        <v>0.3</v>
      </c>
    </row>
    <row r="83" spans="1:26" ht="20.100000000000001" customHeight="1">
      <c r="A83" s="63"/>
      <c r="B83" s="64"/>
      <c r="C83" s="65"/>
      <c r="D83" s="65"/>
      <c r="E83" s="80"/>
      <c r="F83" s="51">
        <f t="shared" si="14"/>
        <v>0</v>
      </c>
      <c r="G83" s="81"/>
      <c r="H83" s="196"/>
      <c r="I83" s="53">
        <f t="shared" si="15"/>
        <v>0</v>
      </c>
      <c r="J83" s="54">
        <f t="shared" si="18"/>
        <v>0</v>
      </c>
      <c r="K83" s="54">
        <f t="shared" si="19"/>
        <v>0</v>
      </c>
      <c r="L83" s="55">
        <f t="shared" si="20"/>
        <v>0</v>
      </c>
      <c r="M83" s="52">
        <f t="shared" si="16"/>
        <v>0</v>
      </c>
      <c r="N83" s="56" t="str">
        <f t="shared" si="21"/>
        <v/>
      </c>
      <c r="O83" s="57">
        <f t="shared" si="17"/>
        <v>0</v>
      </c>
      <c r="P83" s="83"/>
      <c r="Q83" s="82"/>
      <c r="R83" s="83"/>
      <c r="S83" s="83"/>
      <c r="T83" s="119" t="str">
        <f t="shared" si="22"/>
        <v/>
      </c>
      <c r="U83" s="119">
        <f t="shared" si="23"/>
        <v>0</v>
      </c>
      <c r="V83" s="119"/>
      <c r="W83" s="117">
        <f t="shared" si="24"/>
        <v>0</v>
      </c>
      <c r="X83" s="124" t="str">
        <f t="shared" si="25"/>
        <v/>
      </c>
      <c r="Y83" s="125">
        <f t="shared" si="26"/>
        <v>0</v>
      </c>
      <c r="Z83" s="118">
        <f t="shared" si="27"/>
        <v>0.3</v>
      </c>
    </row>
    <row r="84" spans="1:26" ht="20.100000000000001" customHeight="1">
      <c r="A84" s="63"/>
      <c r="B84" s="64"/>
      <c r="C84" s="65"/>
      <c r="D84" s="65"/>
      <c r="E84" s="80"/>
      <c r="F84" s="51">
        <f t="shared" si="14"/>
        <v>0</v>
      </c>
      <c r="G84" s="81"/>
      <c r="H84" s="196"/>
      <c r="I84" s="53">
        <f t="shared" si="15"/>
        <v>0</v>
      </c>
      <c r="J84" s="54">
        <f t="shared" si="18"/>
        <v>0</v>
      </c>
      <c r="K84" s="54">
        <f t="shared" si="19"/>
        <v>0</v>
      </c>
      <c r="L84" s="55">
        <f t="shared" si="20"/>
        <v>0</v>
      </c>
      <c r="M84" s="52">
        <f t="shared" si="16"/>
        <v>0</v>
      </c>
      <c r="N84" s="56" t="str">
        <f t="shared" si="21"/>
        <v/>
      </c>
      <c r="O84" s="57">
        <f t="shared" si="17"/>
        <v>0</v>
      </c>
      <c r="P84" s="83"/>
      <c r="Q84" s="82"/>
      <c r="R84" s="83"/>
      <c r="S84" s="83"/>
      <c r="T84" s="119" t="str">
        <f t="shared" si="22"/>
        <v/>
      </c>
      <c r="U84" s="119">
        <f t="shared" si="23"/>
        <v>0</v>
      </c>
      <c r="V84" s="119"/>
      <c r="W84" s="117">
        <f t="shared" si="24"/>
        <v>0</v>
      </c>
      <c r="X84" s="124" t="str">
        <f t="shared" si="25"/>
        <v/>
      </c>
      <c r="Y84" s="125">
        <f t="shared" si="26"/>
        <v>0</v>
      </c>
      <c r="Z84" s="118">
        <f t="shared" si="27"/>
        <v>0.3</v>
      </c>
    </row>
    <row r="85" spans="1:26" ht="20.100000000000001" customHeight="1">
      <c r="A85" s="63"/>
      <c r="B85" s="64"/>
      <c r="C85" s="65"/>
      <c r="D85" s="65"/>
      <c r="E85" s="80"/>
      <c r="F85" s="51">
        <f t="shared" si="14"/>
        <v>0</v>
      </c>
      <c r="G85" s="81"/>
      <c r="H85" s="196"/>
      <c r="I85" s="53">
        <f t="shared" si="15"/>
        <v>0</v>
      </c>
      <c r="J85" s="54">
        <f t="shared" si="18"/>
        <v>0</v>
      </c>
      <c r="K85" s="54">
        <f t="shared" si="19"/>
        <v>0</v>
      </c>
      <c r="L85" s="55">
        <f t="shared" si="20"/>
        <v>0</v>
      </c>
      <c r="M85" s="52">
        <f t="shared" si="16"/>
        <v>0</v>
      </c>
      <c r="N85" s="56" t="str">
        <f t="shared" si="21"/>
        <v/>
      </c>
      <c r="O85" s="57">
        <f t="shared" si="17"/>
        <v>0</v>
      </c>
      <c r="P85" s="83"/>
      <c r="Q85" s="82"/>
      <c r="R85" s="83"/>
      <c r="S85" s="83"/>
      <c r="T85" s="119" t="str">
        <f t="shared" si="22"/>
        <v/>
      </c>
      <c r="U85" s="119">
        <f t="shared" si="23"/>
        <v>0</v>
      </c>
      <c r="V85" s="119"/>
      <c r="W85" s="117">
        <f t="shared" si="24"/>
        <v>0</v>
      </c>
      <c r="X85" s="124" t="str">
        <f t="shared" si="25"/>
        <v/>
      </c>
      <c r="Y85" s="125">
        <f t="shared" si="26"/>
        <v>0</v>
      </c>
      <c r="Z85" s="118">
        <f t="shared" si="27"/>
        <v>0.3</v>
      </c>
    </row>
    <row r="86" spans="1:26" ht="20.100000000000001" customHeight="1">
      <c r="A86" s="63"/>
      <c r="B86" s="64"/>
      <c r="C86" s="65"/>
      <c r="D86" s="65"/>
      <c r="E86" s="80"/>
      <c r="F86" s="51">
        <f t="shared" si="14"/>
        <v>0</v>
      </c>
      <c r="G86" s="81"/>
      <c r="H86" s="196"/>
      <c r="I86" s="53">
        <f t="shared" si="15"/>
        <v>0</v>
      </c>
      <c r="J86" s="54">
        <f t="shared" si="18"/>
        <v>0</v>
      </c>
      <c r="K86" s="54">
        <f t="shared" si="19"/>
        <v>0</v>
      </c>
      <c r="L86" s="55">
        <f t="shared" si="20"/>
        <v>0</v>
      </c>
      <c r="M86" s="52">
        <f t="shared" si="16"/>
        <v>0</v>
      </c>
      <c r="N86" s="56" t="str">
        <f t="shared" si="21"/>
        <v/>
      </c>
      <c r="O86" s="57">
        <f t="shared" si="17"/>
        <v>0</v>
      </c>
      <c r="P86" s="83"/>
      <c r="Q86" s="82"/>
      <c r="R86" s="83"/>
      <c r="S86" s="83"/>
      <c r="T86" s="119" t="str">
        <f t="shared" si="22"/>
        <v/>
      </c>
      <c r="U86" s="119">
        <f t="shared" si="23"/>
        <v>0</v>
      </c>
      <c r="V86" s="119"/>
      <c r="W86" s="117">
        <f t="shared" si="24"/>
        <v>0</v>
      </c>
      <c r="X86" s="124" t="str">
        <f t="shared" si="25"/>
        <v/>
      </c>
      <c r="Y86" s="125">
        <f t="shared" si="26"/>
        <v>0</v>
      </c>
      <c r="Z86" s="118">
        <f t="shared" si="27"/>
        <v>0.3</v>
      </c>
    </row>
    <row r="87" spans="1:26" ht="20.100000000000001" customHeight="1">
      <c r="A87" s="63"/>
      <c r="B87" s="64"/>
      <c r="C87" s="65"/>
      <c r="D87" s="65"/>
      <c r="E87" s="80"/>
      <c r="F87" s="51">
        <f t="shared" si="14"/>
        <v>0</v>
      </c>
      <c r="G87" s="81"/>
      <c r="H87" s="196"/>
      <c r="I87" s="53">
        <f t="shared" si="15"/>
        <v>0</v>
      </c>
      <c r="J87" s="54">
        <f t="shared" si="18"/>
        <v>0</v>
      </c>
      <c r="K87" s="54">
        <f t="shared" si="19"/>
        <v>0</v>
      </c>
      <c r="L87" s="55">
        <f t="shared" si="20"/>
        <v>0</v>
      </c>
      <c r="M87" s="52">
        <f t="shared" si="16"/>
        <v>0</v>
      </c>
      <c r="N87" s="56" t="str">
        <f t="shared" si="21"/>
        <v/>
      </c>
      <c r="O87" s="57">
        <f t="shared" si="17"/>
        <v>0</v>
      </c>
      <c r="P87" s="83"/>
      <c r="Q87" s="82"/>
      <c r="R87" s="83"/>
      <c r="S87" s="83"/>
      <c r="T87" s="119" t="str">
        <f t="shared" si="22"/>
        <v/>
      </c>
      <c r="U87" s="119">
        <f t="shared" si="23"/>
        <v>0</v>
      </c>
      <c r="V87" s="119"/>
      <c r="W87" s="117">
        <f t="shared" si="24"/>
        <v>0</v>
      </c>
      <c r="X87" s="124" t="str">
        <f t="shared" si="25"/>
        <v/>
      </c>
      <c r="Y87" s="125">
        <f t="shared" si="26"/>
        <v>0</v>
      </c>
      <c r="Z87" s="118">
        <f t="shared" si="27"/>
        <v>0.3</v>
      </c>
    </row>
    <row r="88" spans="1:26" ht="20.100000000000001" customHeight="1">
      <c r="A88" s="63"/>
      <c r="B88" s="64"/>
      <c r="C88" s="65"/>
      <c r="D88" s="65"/>
      <c r="E88" s="80"/>
      <c r="F88" s="51">
        <f t="shared" si="14"/>
        <v>0</v>
      </c>
      <c r="G88" s="81"/>
      <c r="H88" s="196"/>
      <c r="I88" s="53">
        <f t="shared" si="15"/>
        <v>0</v>
      </c>
      <c r="J88" s="54">
        <f t="shared" si="18"/>
        <v>0</v>
      </c>
      <c r="K88" s="54">
        <f t="shared" si="19"/>
        <v>0</v>
      </c>
      <c r="L88" s="55">
        <f t="shared" si="20"/>
        <v>0</v>
      </c>
      <c r="M88" s="52">
        <f t="shared" si="16"/>
        <v>0</v>
      </c>
      <c r="N88" s="56" t="str">
        <f t="shared" si="21"/>
        <v/>
      </c>
      <c r="O88" s="57">
        <f t="shared" si="17"/>
        <v>0</v>
      </c>
      <c r="P88" s="83"/>
      <c r="Q88" s="82"/>
      <c r="R88" s="83"/>
      <c r="S88" s="83"/>
      <c r="T88" s="119" t="str">
        <f t="shared" si="22"/>
        <v/>
      </c>
      <c r="U88" s="119">
        <f t="shared" si="23"/>
        <v>0</v>
      </c>
      <c r="V88" s="119"/>
      <c r="W88" s="117">
        <f t="shared" si="24"/>
        <v>0</v>
      </c>
      <c r="X88" s="124" t="str">
        <f t="shared" si="25"/>
        <v/>
      </c>
      <c r="Y88" s="125">
        <f t="shared" si="26"/>
        <v>0</v>
      </c>
      <c r="Z88" s="118">
        <f t="shared" si="27"/>
        <v>0.3</v>
      </c>
    </row>
    <row r="89" spans="1:26" ht="20.100000000000001" customHeight="1">
      <c r="A89" s="63"/>
      <c r="B89" s="64"/>
      <c r="C89" s="65"/>
      <c r="D89" s="65"/>
      <c r="E89" s="80"/>
      <c r="F89" s="51">
        <f t="shared" si="14"/>
        <v>0</v>
      </c>
      <c r="G89" s="81"/>
      <c r="H89" s="196"/>
      <c r="I89" s="53">
        <f t="shared" si="15"/>
        <v>0</v>
      </c>
      <c r="J89" s="54">
        <f t="shared" si="18"/>
        <v>0</v>
      </c>
      <c r="K89" s="54">
        <f t="shared" si="19"/>
        <v>0</v>
      </c>
      <c r="L89" s="55">
        <f t="shared" si="20"/>
        <v>0</v>
      </c>
      <c r="M89" s="52">
        <f t="shared" si="16"/>
        <v>0</v>
      </c>
      <c r="N89" s="56" t="str">
        <f t="shared" si="21"/>
        <v/>
      </c>
      <c r="O89" s="57">
        <f t="shared" si="17"/>
        <v>0</v>
      </c>
      <c r="P89" s="83"/>
      <c r="Q89" s="82"/>
      <c r="R89" s="83"/>
      <c r="S89" s="83"/>
      <c r="T89" s="119" t="str">
        <f t="shared" si="22"/>
        <v/>
      </c>
      <c r="U89" s="119">
        <f t="shared" si="23"/>
        <v>0</v>
      </c>
      <c r="V89" s="119"/>
      <c r="W89" s="117">
        <f t="shared" si="24"/>
        <v>0</v>
      </c>
      <c r="X89" s="124" t="str">
        <f t="shared" si="25"/>
        <v/>
      </c>
      <c r="Y89" s="125">
        <f t="shared" si="26"/>
        <v>0</v>
      </c>
      <c r="Z89" s="118">
        <f t="shared" si="27"/>
        <v>0.3</v>
      </c>
    </row>
    <row r="90" spans="1:26" ht="20.100000000000001" customHeight="1">
      <c r="A90" s="63"/>
      <c r="B90" s="64"/>
      <c r="C90" s="65"/>
      <c r="D90" s="65"/>
      <c r="E90" s="80"/>
      <c r="F90" s="51">
        <f t="shared" si="14"/>
        <v>0</v>
      </c>
      <c r="G90" s="81"/>
      <c r="H90" s="196"/>
      <c r="I90" s="53">
        <f t="shared" si="15"/>
        <v>0</v>
      </c>
      <c r="J90" s="54">
        <f t="shared" si="18"/>
        <v>0</v>
      </c>
      <c r="K90" s="54">
        <f t="shared" si="19"/>
        <v>0</v>
      </c>
      <c r="L90" s="55">
        <f t="shared" si="20"/>
        <v>0</v>
      </c>
      <c r="M90" s="52">
        <f t="shared" si="16"/>
        <v>0</v>
      </c>
      <c r="N90" s="56" t="str">
        <f t="shared" si="21"/>
        <v/>
      </c>
      <c r="O90" s="57">
        <f t="shared" si="17"/>
        <v>0</v>
      </c>
      <c r="P90" s="83"/>
      <c r="Q90" s="82"/>
      <c r="R90" s="83"/>
      <c r="S90" s="83"/>
      <c r="T90" s="119" t="str">
        <f t="shared" si="22"/>
        <v/>
      </c>
      <c r="U90" s="119">
        <f t="shared" si="23"/>
        <v>0</v>
      </c>
      <c r="V90" s="119"/>
      <c r="W90" s="117">
        <f t="shared" si="24"/>
        <v>0</v>
      </c>
      <c r="X90" s="124" t="str">
        <f t="shared" si="25"/>
        <v/>
      </c>
      <c r="Y90" s="125">
        <f t="shared" si="26"/>
        <v>0</v>
      </c>
      <c r="Z90" s="118">
        <f t="shared" si="27"/>
        <v>0.3</v>
      </c>
    </row>
    <row r="91" spans="1:26" ht="20.100000000000001" customHeight="1">
      <c r="A91" s="63"/>
      <c r="B91" s="64"/>
      <c r="C91" s="65"/>
      <c r="D91" s="65"/>
      <c r="E91" s="80"/>
      <c r="F91" s="51">
        <f t="shared" si="14"/>
        <v>0</v>
      </c>
      <c r="G91" s="81"/>
      <c r="H91" s="196"/>
      <c r="I91" s="53">
        <f t="shared" si="15"/>
        <v>0</v>
      </c>
      <c r="J91" s="54">
        <f t="shared" si="18"/>
        <v>0</v>
      </c>
      <c r="K91" s="54">
        <f t="shared" si="19"/>
        <v>0</v>
      </c>
      <c r="L91" s="55">
        <f t="shared" si="20"/>
        <v>0</v>
      </c>
      <c r="M91" s="52">
        <f t="shared" si="16"/>
        <v>0</v>
      </c>
      <c r="N91" s="56" t="str">
        <f t="shared" si="21"/>
        <v/>
      </c>
      <c r="O91" s="57">
        <f t="shared" si="17"/>
        <v>0</v>
      </c>
      <c r="P91" s="83"/>
      <c r="Q91" s="82"/>
      <c r="R91" s="83"/>
      <c r="S91" s="83"/>
      <c r="T91" s="119" t="str">
        <f t="shared" si="22"/>
        <v/>
      </c>
      <c r="U91" s="119">
        <f t="shared" si="23"/>
        <v>0</v>
      </c>
      <c r="V91" s="119"/>
      <c r="W91" s="117">
        <f t="shared" si="24"/>
        <v>0</v>
      </c>
      <c r="X91" s="124" t="str">
        <f t="shared" si="25"/>
        <v/>
      </c>
      <c r="Y91" s="125">
        <f t="shared" si="26"/>
        <v>0</v>
      </c>
      <c r="Z91" s="118">
        <f t="shared" si="27"/>
        <v>0.3</v>
      </c>
    </row>
    <row r="92" spans="1:26" ht="20.100000000000001" customHeight="1">
      <c r="A92" s="63"/>
      <c r="B92" s="64"/>
      <c r="C92" s="65"/>
      <c r="D92" s="65"/>
      <c r="E92" s="80"/>
      <c r="F92" s="51">
        <f t="shared" si="14"/>
        <v>0</v>
      </c>
      <c r="G92" s="81"/>
      <c r="H92" s="196"/>
      <c r="I92" s="53">
        <f t="shared" si="15"/>
        <v>0</v>
      </c>
      <c r="J92" s="54">
        <f t="shared" si="18"/>
        <v>0</v>
      </c>
      <c r="K92" s="54">
        <f t="shared" si="19"/>
        <v>0</v>
      </c>
      <c r="L92" s="55">
        <f t="shared" si="20"/>
        <v>0</v>
      </c>
      <c r="M92" s="52">
        <f t="shared" si="16"/>
        <v>0</v>
      </c>
      <c r="N92" s="56" t="str">
        <f t="shared" si="21"/>
        <v/>
      </c>
      <c r="O92" s="57">
        <f t="shared" si="17"/>
        <v>0</v>
      </c>
      <c r="P92" s="83"/>
      <c r="Q92" s="82"/>
      <c r="R92" s="83"/>
      <c r="S92" s="83"/>
      <c r="T92" s="119" t="str">
        <f t="shared" si="22"/>
        <v/>
      </c>
      <c r="U92" s="119">
        <f t="shared" si="23"/>
        <v>0</v>
      </c>
      <c r="V92" s="119"/>
      <c r="W92" s="117">
        <f t="shared" si="24"/>
        <v>0</v>
      </c>
      <c r="X92" s="124" t="str">
        <f t="shared" si="25"/>
        <v/>
      </c>
      <c r="Y92" s="125">
        <f t="shared" si="26"/>
        <v>0</v>
      </c>
      <c r="Z92" s="118">
        <f t="shared" si="27"/>
        <v>0.3</v>
      </c>
    </row>
    <row r="93" spans="1:26" ht="20.100000000000001" customHeight="1">
      <c r="A93" s="63"/>
      <c r="B93" s="64"/>
      <c r="C93" s="65"/>
      <c r="D93" s="65"/>
      <c r="E93" s="80"/>
      <c r="F93" s="51">
        <f t="shared" si="14"/>
        <v>0</v>
      </c>
      <c r="G93" s="81"/>
      <c r="H93" s="196"/>
      <c r="I93" s="53">
        <f t="shared" si="15"/>
        <v>0</v>
      </c>
      <c r="J93" s="54">
        <f t="shared" si="18"/>
        <v>0</v>
      </c>
      <c r="K93" s="54">
        <f t="shared" si="19"/>
        <v>0</v>
      </c>
      <c r="L93" s="55">
        <f t="shared" si="20"/>
        <v>0</v>
      </c>
      <c r="M93" s="52">
        <f t="shared" si="16"/>
        <v>0</v>
      </c>
      <c r="N93" s="56" t="str">
        <f t="shared" si="21"/>
        <v/>
      </c>
      <c r="O93" s="57">
        <f t="shared" si="17"/>
        <v>0</v>
      </c>
      <c r="P93" s="83"/>
      <c r="Q93" s="82"/>
      <c r="R93" s="83"/>
      <c r="S93" s="83"/>
      <c r="T93" s="119" t="str">
        <f t="shared" si="22"/>
        <v/>
      </c>
      <c r="U93" s="119">
        <f t="shared" si="23"/>
        <v>0</v>
      </c>
      <c r="V93" s="119"/>
      <c r="W93" s="117">
        <f t="shared" si="24"/>
        <v>0</v>
      </c>
      <c r="X93" s="124" t="str">
        <f t="shared" si="25"/>
        <v/>
      </c>
      <c r="Y93" s="125">
        <f t="shared" si="26"/>
        <v>0</v>
      </c>
      <c r="Z93" s="118">
        <f t="shared" si="27"/>
        <v>0.3</v>
      </c>
    </row>
    <row r="94" spans="1:26" ht="20.100000000000001" customHeight="1">
      <c r="A94" s="63"/>
      <c r="B94" s="64"/>
      <c r="C94" s="65"/>
      <c r="D94" s="65"/>
      <c r="E94" s="80"/>
      <c r="F94" s="51">
        <f t="shared" si="14"/>
        <v>0</v>
      </c>
      <c r="G94" s="81"/>
      <c r="H94" s="196"/>
      <c r="I94" s="53">
        <f t="shared" si="15"/>
        <v>0</v>
      </c>
      <c r="J94" s="54">
        <f t="shared" si="18"/>
        <v>0</v>
      </c>
      <c r="K94" s="54">
        <f t="shared" si="19"/>
        <v>0</v>
      </c>
      <c r="L94" s="55">
        <f t="shared" si="20"/>
        <v>0</v>
      </c>
      <c r="M94" s="52">
        <f t="shared" si="16"/>
        <v>0</v>
      </c>
      <c r="N94" s="56" t="str">
        <f t="shared" si="21"/>
        <v/>
      </c>
      <c r="O94" s="57">
        <f t="shared" si="17"/>
        <v>0</v>
      </c>
      <c r="P94" s="83"/>
      <c r="Q94" s="82"/>
      <c r="R94" s="83"/>
      <c r="S94" s="83"/>
      <c r="T94" s="119" t="str">
        <f t="shared" si="22"/>
        <v/>
      </c>
      <c r="U94" s="119">
        <f t="shared" si="23"/>
        <v>0</v>
      </c>
      <c r="V94" s="119"/>
      <c r="W94" s="117">
        <f t="shared" si="24"/>
        <v>0</v>
      </c>
      <c r="X94" s="124" t="str">
        <f t="shared" si="25"/>
        <v/>
      </c>
      <c r="Y94" s="125">
        <f t="shared" si="26"/>
        <v>0</v>
      </c>
      <c r="Z94" s="118">
        <f t="shared" si="27"/>
        <v>0.3</v>
      </c>
    </row>
    <row r="95" spans="1:26" ht="20.100000000000001" customHeight="1">
      <c r="A95" s="63"/>
      <c r="B95" s="64"/>
      <c r="C95" s="65"/>
      <c r="D95" s="65"/>
      <c r="E95" s="80"/>
      <c r="F95" s="51">
        <f t="shared" si="14"/>
        <v>0</v>
      </c>
      <c r="G95" s="81"/>
      <c r="H95" s="196"/>
      <c r="I95" s="53">
        <f t="shared" si="15"/>
        <v>0</v>
      </c>
      <c r="J95" s="54">
        <f t="shared" si="18"/>
        <v>0</v>
      </c>
      <c r="K95" s="54">
        <f t="shared" si="19"/>
        <v>0</v>
      </c>
      <c r="L95" s="55">
        <f t="shared" si="20"/>
        <v>0</v>
      </c>
      <c r="M95" s="52">
        <f t="shared" si="16"/>
        <v>0</v>
      </c>
      <c r="N95" s="56" t="str">
        <f t="shared" si="21"/>
        <v/>
      </c>
      <c r="O95" s="57">
        <f t="shared" si="17"/>
        <v>0</v>
      </c>
      <c r="P95" s="83"/>
      <c r="Q95" s="82"/>
      <c r="R95" s="83"/>
      <c r="S95" s="83"/>
      <c r="T95" s="119" t="str">
        <f t="shared" si="22"/>
        <v/>
      </c>
      <c r="U95" s="119">
        <f t="shared" si="23"/>
        <v>0</v>
      </c>
      <c r="V95" s="119"/>
      <c r="W95" s="117">
        <f t="shared" si="24"/>
        <v>0</v>
      </c>
      <c r="X95" s="124" t="str">
        <f t="shared" si="25"/>
        <v/>
      </c>
      <c r="Y95" s="125">
        <f t="shared" si="26"/>
        <v>0</v>
      </c>
      <c r="Z95" s="118">
        <f t="shared" si="27"/>
        <v>0.3</v>
      </c>
    </row>
    <row r="96" spans="1:26" ht="20.100000000000001" customHeight="1">
      <c r="A96" s="63"/>
      <c r="B96" s="64"/>
      <c r="C96" s="65"/>
      <c r="D96" s="65"/>
      <c r="E96" s="80"/>
      <c r="F96" s="51">
        <f t="shared" si="14"/>
        <v>0</v>
      </c>
      <c r="G96" s="81"/>
      <c r="H96" s="196"/>
      <c r="I96" s="53">
        <f t="shared" si="15"/>
        <v>0</v>
      </c>
      <c r="J96" s="54">
        <f t="shared" si="18"/>
        <v>0</v>
      </c>
      <c r="K96" s="54">
        <f t="shared" si="19"/>
        <v>0</v>
      </c>
      <c r="L96" s="55">
        <f t="shared" si="20"/>
        <v>0</v>
      </c>
      <c r="M96" s="52">
        <f t="shared" si="16"/>
        <v>0</v>
      </c>
      <c r="N96" s="56" t="str">
        <f t="shared" si="21"/>
        <v/>
      </c>
      <c r="O96" s="57">
        <f t="shared" si="17"/>
        <v>0</v>
      </c>
      <c r="P96" s="83"/>
      <c r="Q96" s="82"/>
      <c r="R96" s="83"/>
      <c r="S96" s="83"/>
      <c r="T96" s="119" t="str">
        <f t="shared" si="22"/>
        <v/>
      </c>
      <c r="U96" s="119">
        <f t="shared" si="23"/>
        <v>0</v>
      </c>
      <c r="V96" s="119"/>
      <c r="W96" s="117">
        <f t="shared" si="24"/>
        <v>0</v>
      </c>
      <c r="X96" s="124" t="str">
        <f t="shared" si="25"/>
        <v/>
      </c>
      <c r="Y96" s="125">
        <f t="shared" si="26"/>
        <v>0</v>
      </c>
      <c r="Z96" s="118">
        <f t="shared" si="27"/>
        <v>0.3</v>
      </c>
    </row>
    <row r="97" spans="1:26" ht="20.100000000000001" customHeight="1">
      <c r="A97" s="63"/>
      <c r="B97" s="64"/>
      <c r="C97" s="65"/>
      <c r="D97" s="65"/>
      <c r="E97" s="80"/>
      <c r="F97" s="51">
        <f t="shared" si="14"/>
        <v>0</v>
      </c>
      <c r="G97" s="81"/>
      <c r="H97" s="196"/>
      <c r="I97" s="53">
        <f t="shared" si="15"/>
        <v>0</v>
      </c>
      <c r="J97" s="54">
        <f t="shared" si="18"/>
        <v>0</v>
      </c>
      <c r="K97" s="54">
        <f t="shared" si="19"/>
        <v>0</v>
      </c>
      <c r="L97" s="55">
        <f t="shared" si="20"/>
        <v>0</v>
      </c>
      <c r="M97" s="52">
        <f t="shared" si="16"/>
        <v>0</v>
      </c>
      <c r="N97" s="56" t="str">
        <f t="shared" si="21"/>
        <v/>
      </c>
      <c r="O97" s="57">
        <f t="shared" si="17"/>
        <v>0</v>
      </c>
      <c r="P97" s="83"/>
      <c r="Q97" s="82"/>
      <c r="R97" s="83"/>
      <c r="S97" s="83"/>
      <c r="T97" s="119" t="str">
        <f t="shared" si="22"/>
        <v/>
      </c>
      <c r="U97" s="119">
        <f t="shared" si="23"/>
        <v>0</v>
      </c>
      <c r="V97" s="119"/>
      <c r="W97" s="117">
        <f t="shared" si="24"/>
        <v>0</v>
      </c>
      <c r="X97" s="124" t="str">
        <f t="shared" si="25"/>
        <v/>
      </c>
      <c r="Y97" s="125">
        <f t="shared" si="26"/>
        <v>0</v>
      </c>
      <c r="Z97" s="118">
        <f t="shared" si="27"/>
        <v>0.3</v>
      </c>
    </row>
    <row r="98" spans="1:26" ht="20.100000000000001" customHeight="1">
      <c r="A98" s="63"/>
      <c r="B98" s="64"/>
      <c r="C98" s="65"/>
      <c r="D98" s="65"/>
      <c r="E98" s="80"/>
      <c r="F98" s="51">
        <f t="shared" si="14"/>
        <v>0</v>
      </c>
      <c r="G98" s="81"/>
      <c r="H98" s="196"/>
      <c r="I98" s="53">
        <f t="shared" si="15"/>
        <v>0</v>
      </c>
      <c r="J98" s="54">
        <f t="shared" si="18"/>
        <v>0</v>
      </c>
      <c r="K98" s="54">
        <f t="shared" si="19"/>
        <v>0</v>
      </c>
      <c r="L98" s="55">
        <f t="shared" si="20"/>
        <v>0</v>
      </c>
      <c r="M98" s="52">
        <f t="shared" si="16"/>
        <v>0</v>
      </c>
      <c r="N98" s="56" t="str">
        <f t="shared" si="21"/>
        <v/>
      </c>
      <c r="O98" s="57">
        <f t="shared" si="17"/>
        <v>0</v>
      </c>
      <c r="P98" s="83"/>
      <c r="Q98" s="82"/>
      <c r="R98" s="83"/>
      <c r="S98" s="83"/>
      <c r="T98" s="119" t="str">
        <f t="shared" si="22"/>
        <v/>
      </c>
      <c r="U98" s="119">
        <f t="shared" si="23"/>
        <v>0</v>
      </c>
      <c r="V98" s="119"/>
      <c r="W98" s="117">
        <f t="shared" si="24"/>
        <v>0</v>
      </c>
      <c r="X98" s="124" t="str">
        <f t="shared" si="25"/>
        <v/>
      </c>
      <c r="Y98" s="125">
        <f t="shared" si="26"/>
        <v>0</v>
      </c>
      <c r="Z98" s="118">
        <f t="shared" si="27"/>
        <v>0.3</v>
      </c>
    </row>
    <row r="99" spans="1:26" ht="20.100000000000001" customHeight="1">
      <c r="A99" s="63"/>
      <c r="B99" s="64"/>
      <c r="C99" s="65"/>
      <c r="D99" s="65"/>
      <c r="E99" s="80"/>
      <c r="F99" s="51">
        <f t="shared" si="14"/>
        <v>0</v>
      </c>
      <c r="G99" s="81"/>
      <c r="H99" s="196"/>
      <c r="I99" s="53">
        <f t="shared" si="15"/>
        <v>0</v>
      </c>
      <c r="J99" s="54">
        <f t="shared" si="18"/>
        <v>0</v>
      </c>
      <c r="K99" s="54">
        <f t="shared" si="19"/>
        <v>0</v>
      </c>
      <c r="L99" s="55">
        <f t="shared" si="20"/>
        <v>0</v>
      </c>
      <c r="M99" s="52">
        <f t="shared" si="16"/>
        <v>0</v>
      </c>
      <c r="N99" s="56" t="str">
        <f t="shared" si="21"/>
        <v/>
      </c>
      <c r="O99" s="57">
        <f t="shared" si="17"/>
        <v>0</v>
      </c>
      <c r="P99" s="83"/>
      <c r="Q99" s="82"/>
      <c r="R99" s="83"/>
      <c r="S99" s="83"/>
      <c r="T99" s="119" t="str">
        <f t="shared" si="22"/>
        <v/>
      </c>
      <c r="U99" s="119">
        <f t="shared" si="23"/>
        <v>0</v>
      </c>
      <c r="V99" s="119"/>
      <c r="W99" s="117">
        <f t="shared" si="24"/>
        <v>0</v>
      </c>
      <c r="X99" s="124" t="str">
        <f t="shared" si="25"/>
        <v/>
      </c>
      <c r="Y99" s="125">
        <f t="shared" si="26"/>
        <v>0</v>
      </c>
      <c r="Z99" s="118">
        <f t="shared" si="27"/>
        <v>0.3</v>
      </c>
    </row>
    <row r="100" spans="1:26" ht="20.100000000000001" customHeight="1">
      <c r="A100" s="63"/>
      <c r="B100" s="64"/>
      <c r="C100" s="65"/>
      <c r="D100" s="65"/>
      <c r="E100" s="80"/>
      <c r="F100" s="51">
        <f t="shared" si="14"/>
        <v>0</v>
      </c>
      <c r="G100" s="81"/>
      <c r="H100" s="196"/>
      <c r="I100" s="53">
        <f t="shared" si="15"/>
        <v>0</v>
      </c>
      <c r="J100" s="54">
        <f t="shared" si="18"/>
        <v>0</v>
      </c>
      <c r="K100" s="54">
        <f t="shared" si="19"/>
        <v>0</v>
      </c>
      <c r="L100" s="55">
        <f t="shared" si="20"/>
        <v>0</v>
      </c>
      <c r="M100" s="52">
        <f t="shared" si="16"/>
        <v>0</v>
      </c>
      <c r="N100" s="56" t="str">
        <f t="shared" si="21"/>
        <v/>
      </c>
      <c r="O100" s="57">
        <f t="shared" si="17"/>
        <v>0</v>
      </c>
      <c r="P100" s="83"/>
      <c r="Q100" s="82"/>
      <c r="R100" s="83"/>
      <c r="S100" s="83"/>
      <c r="T100" s="119" t="str">
        <f t="shared" si="22"/>
        <v/>
      </c>
      <c r="U100" s="119">
        <f t="shared" si="23"/>
        <v>0</v>
      </c>
      <c r="V100" s="119"/>
      <c r="W100" s="117">
        <f t="shared" si="24"/>
        <v>0</v>
      </c>
      <c r="X100" s="124" t="str">
        <f t="shared" si="25"/>
        <v/>
      </c>
      <c r="Y100" s="125">
        <f t="shared" si="26"/>
        <v>0</v>
      </c>
      <c r="Z100" s="118">
        <f t="shared" si="27"/>
        <v>0.3</v>
      </c>
    </row>
    <row r="101" spans="1:26" ht="20.100000000000001" customHeight="1">
      <c r="A101" s="63"/>
      <c r="B101" s="64"/>
      <c r="C101" s="65"/>
      <c r="D101" s="65"/>
      <c r="E101" s="80"/>
      <c r="F101" s="51">
        <f t="shared" si="14"/>
        <v>0</v>
      </c>
      <c r="G101" s="81"/>
      <c r="H101" s="196"/>
      <c r="I101" s="53">
        <f t="shared" si="15"/>
        <v>0</v>
      </c>
      <c r="J101" s="54">
        <f t="shared" si="18"/>
        <v>0</v>
      </c>
      <c r="K101" s="54">
        <f t="shared" si="19"/>
        <v>0</v>
      </c>
      <c r="L101" s="55">
        <f t="shared" si="20"/>
        <v>0</v>
      </c>
      <c r="M101" s="52">
        <f t="shared" si="16"/>
        <v>0</v>
      </c>
      <c r="N101" s="56" t="str">
        <f t="shared" si="21"/>
        <v/>
      </c>
      <c r="O101" s="57">
        <f t="shared" si="17"/>
        <v>0</v>
      </c>
      <c r="P101" s="83"/>
      <c r="Q101" s="82"/>
      <c r="R101" s="83"/>
      <c r="S101" s="83"/>
      <c r="T101" s="119" t="str">
        <f t="shared" si="22"/>
        <v/>
      </c>
      <c r="U101" s="119">
        <f t="shared" si="23"/>
        <v>0</v>
      </c>
      <c r="V101" s="119"/>
      <c r="W101" s="117">
        <f t="shared" si="24"/>
        <v>0</v>
      </c>
      <c r="X101" s="124" t="str">
        <f t="shared" si="25"/>
        <v/>
      </c>
      <c r="Y101" s="125">
        <f t="shared" si="26"/>
        <v>0</v>
      </c>
      <c r="Z101" s="118">
        <f t="shared" si="27"/>
        <v>0.3</v>
      </c>
    </row>
    <row r="102" spans="1:26" ht="20.100000000000001" customHeight="1">
      <c r="A102" s="63"/>
      <c r="B102" s="64"/>
      <c r="C102" s="65"/>
      <c r="D102" s="65"/>
      <c r="E102" s="80"/>
      <c r="F102" s="51">
        <f t="shared" si="14"/>
        <v>0</v>
      </c>
      <c r="G102" s="81"/>
      <c r="H102" s="196"/>
      <c r="I102" s="53">
        <f t="shared" si="15"/>
        <v>0</v>
      </c>
      <c r="J102" s="54">
        <f t="shared" si="18"/>
        <v>0</v>
      </c>
      <c r="K102" s="54">
        <f t="shared" si="19"/>
        <v>0</v>
      </c>
      <c r="L102" s="55">
        <f t="shared" si="20"/>
        <v>0</v>
      </c>
      <c r="M102" s="52">
        <f t="shared" si="16"/>
        <v>0</v>
      </c>
      <c r="N102" s="56" t="str">
        <f t="shared" si="21"/>
        <v/>
      </c>
      <c r="O102" s="57">
        <f t="shared" si="17"/>
        <v>0</v>
      </c>
      <c r="P102" s="83"/>
      <c r="Q102" s="82"/>
      <c r="R102" s="83"/>
      <c r="S102" s="83"/>
      <c r="T102" s="119" t="str">
        <f t="shared" si="22"/>
        <v/>
      </c>
      <c r="U102" s="119">
        <f t="shared" si="23"/>
        <v>0</v>
      </c>
      <c r="V102" s="119"/>
      <c r="W102" s="117">
        <f t="shared" si="24"/>
        <v>0</v>
      </c>
      <c r="X102" s="124" t="str">
        <f t="shared" si="25"/>
        <v/>
      </c>
      <c r="Y102" s="125">
        <f t="shared" si="26"/>
        <v>0</v>
      </c>
      <c r="Z102" s="118">
        <f t="shared" si="27"/>
        <v>0.3</v>
      </c>
    </row>
    <row r="103" spans="1:26" ht="20.100000000000001" customHeight="1">
      <c r="A103" s="63"/>
      <c r="B103" s="64"/>
      <c r="C103" s="65"/>
      <c r="D103" s="65"/>
      <c r="E103" s="80"/>
      <c r="F103" s="51">
        <f t="shared" si="14"/>
        <v>0</v>
      </c>
      <c r="G103" s="81"/>
      <c r="H103" s="196"/>
      <c r="I103" s="53">
        <f t="shared" si="15"/>
        <v>0</v>
      </c>
      <c r="J103" s="54">
        <f t="shared" si="18"/>
        <v>0</v>
      </c>
      <c r="K103" s="54">
        <f t="shared" si="19"/>
        <v>0</v>
      </c>
      <c r="L103" s="55">
        <f t="shared" si="20"/>
        <v>0</v>
      </c>
      <c r="M103" s="52">
        <f t="shared" si="16"/>
        <v>0</v>
      </c>
      <c r="N103" s="56" t="str">
        <f t="shared" si="21"/>
        <v/>
      </c>
      <c r="O103" s="57">
        <f t="shared" si="17"/>
        <v>0</v>
      </c>
      <c r="P103" s="83"/>
      <c r="Q103" s="82"/>
      <c r="R103" s="83"/>
      <c r="S103" s="83"/>
      <c r="T103" s="119" t="str">
        <f t="shared" si="22"/>
        <v/>
      </c>
      <c r="U103" s="119">
        <f t="shared" si="23"/>
        <v>0</v>
      </c>
      <c r="V103" s="119"/>
      <c r="W103" s="117">
        <f t="shared" si="24"/>
        <v>0</v>
      </c>
      <c r="X103" s="124" t="str">
        <f t="shared" si="25"/>
        <v/>
      </c>
      <c r="Y103" s="125">
        <f t="shared" si="26"/>
        <v>0</v>
      </c>
      <c r="Z103" s="118">
        <f t="shared" si="27"/>
        <v>0.3</v>
      </c>
    </row>
    <row r="104" spans="1:26" ht="20.100000000000001" customHeight="1">
      <c r="A104" s="63"/>
      <c r="B104" s="64"/>
      <c r="C104" s="65"/>
      <c r="D104" s="65"/>
      <c r="E104" s="80"/>
      <c r="F104" s="51">
        <f t="shared" si="14"/>
        <v>0</v>
      </c>
      <c r="G104" s="81"/>
      <c r="H104" s="196"/>
      <c r="I104" s="53">
        <f t="shared" si="15"/>
        <v>0</v>
      </c>
      <c r="J104" s="54">
        <f t="shared" si="18"/>
        <v>0</v>
      </c>
      <c r="K104" s="54">
        <f t="shared" si="19"/>
        <v>0</v>
      </c>
      <c r="L104" s="55">
        <f t="shared" si="20"/>
        <v>0</v>
      </c>
      <c r="M104" s="52">
        <f t="shared" si="16"/>
        <v>0</v>
      </c>
      <c r="N104" s="56" t="str">
        <f t="shared" si="21"/>
        <v/>
      </c>
      <c r="O104" s="57">
        <f t="shared" si="17"/>
        <v>0</v>
      </c>
      <c r="P104" s="83"/>
      <c r="Q104" s="82"/>
      <c r="R104" s="83"/>
      <c r="S104" s="83"/>
      <c r="T104" s="119" t="str">
        <f t="shared" si="22"/>
        <v/>
      </c>
      <c r="U104" s="119">
        <f t="shared" si="23"/>
        <v>0</v>
      </c>
      <c r="V104" s="119"/>
      <c r="W104" s="117">
        <f t="shared" si="24"/>
        <v>0</v>
      </c>
      <c r="X104" s="124" t="str">
        <f t="shared" si="25"/>
        <v/>
      </c>
      <c r="Y104" s="125">
        <f t="shared" si="26"/>
        <v>0</v>
      </c>
      <c r="Z104" s="118">
        <f t="shared" si="27"/>
        <v>0.3</v>
      </c>
    </row>
    <row r="105" spans="1:26" ht="20.100000000000001" customHeight="1">
      <c r="A105" s="63"/>
      <c r="B105" s="64"/>
      <c r="C105" s="65"/>
      <c r="D105" s="65"/>
      <c r="E105" s="80"/>
      <c r="F105" s="51">
        <f t="shared" si="14"/>
        <v>0</v>
      </c>
      <c r="G105" s="81"/>
      <c r="H105" s="196"/>
      <c r="I105" s="53">
        <f t="shared" si="15"/>
        <v>0</v>
      </c>
      <c r="J105" s="54">
        <f t="shared" si="18"/>
        <v>0</v>
      </c>
      <c r="K105" s="54">
        <f t="shared" si="19"/>
        <v>0</v>
      </c>
      <c r="L105" s="55">
        <f t="shared" si="20"/>
        <v>0</v>
      </c>
      <c r="M105" s="52">
        <f t="shared" si="16"/>
        <v>0</v>
      </c>
      <c r="N105" s="56" t="str">
        <f t="shared" si="21"/>
        <v/>
      </c>
      <c r="O105" s="57">
        <f t="shared" si="17"/>
        <v>0</v>
      </c>
      <c r="P105" s="83"/>
      <c r="Q105" s="82"/>
      <c r="R105" s="83"/>
      <c r="S105" s="83"/>
      <c r="T105" s="119" t="str">
        <f t="shared" si="22"/>
        <v/>
      </c>
      <c r="U105" s="119">
        <f t="shared" si="23"/>
        <v>0</v>
      </c>
      <c r="V105" s="119"/>
      <c r="W105" s="117">
        <f t="shared" si="24"/>
        <v>0</v>
      </c>
      <c r="X105" s="124" t="str">
        <f t="shared" si="25"/>
        <v/>
      </c>
      <c r="Y105" s="125">
        <f t="shared" si="26"/>
        <v>0</v>
      </c>
      <c r="Z105" s="118">
        <f t="shared" si="27"/>
        <v>0.3</v>
      </c>
    </row>
    <row r="106" spans="1:26" ht="20.100000000000001" customHeight="1">
      <c r="A106" s="63"/>
      <c r="B106" s="64"/>
      <c r="C106" s="65"/>
      <c r="D106" s="65"/>
      <c r="E106" s="80"/>
      <c r="F106" s="51">
        <f t="shared" si="14"/>
        <v>0</v>
      </c>
      <c r="G106" s="81"/>
      <c r="H106" s="196"/>
      <c r="I106" s="53">
        <f t="shared" si="15"/>
        <v>0</v>
      </c>
      <c r="J106" s="54">
        <f t="shared" si="18"/>
        <v>0</v>
      </c>
      <c r="K106" s="54">
        <f t="shared" si="19"/>
        <v>0</v>
      </c>
      <c r="L106" s="55">
        <f t="shared" si="20"/>
        <v>0</v>
      </c>
      <c r="M106" s="52">
        <f t="shared" si="16"/>
        <v>0</v>
      </c>
      <c r="N106" s="56" t="str">
        <f t="shared" si="21"/>
        <v/>
      </c>
      <c r="O106" s="57">
        <f t="shared" si="17"/>
        <v>0</v>
      </c>
      <c r="P106" s="83"/>
      <c r="Q106" s="82"/>
      <c r="R106" s="83"/>
      <c r="S106" s="83"/>
      <c r="T106" s="119" t="str">
        <f t="shared" si="22"/>
        <v/>
      </c>
      <c r="U106" s="119">
        <f t="shared" si="23"/>
        <v>0</v>
      </c>
      <c r="V106" s="119"/>
      <c r="W106" s="117">
        <f t="shared" si="24"/>
        <v>0</v>
      </c>
      <c r="X106" s="124" t="str">
        <f t="shared" si="25"/>
        <v/>
      </c>
      <c r="Y106" s="125">
        <f t="shared" si="26"/>
        <v>0</v>
      </c>
      <c r="Z106" s="118">
        <f t="shared" si="27"/>
        <v>0.3</v>
      </c>
    </row>
    <row r="107" spans="1:26" ht="20.100000000000001" customHeight="1">
      <c r="A107" s="63"/>
      <c r="B107" s="64"/>
      <c r="C107" s="65"/>
      <c r="D107" s="65"/>
      <c r="E107" s="80"/>
      <c r="F107" s="51">
        <f t="shared" si="14"/>
        <v>0</v>
      </c>
      <c r="G107" s="81"/>
      <c r="H107" s="196"/>
      <c r="I107" s="53">
        <f t="shared" si="15"/>
        <v>0</v>
      </c>
      <c r="J107" s="54">
        <f t="shared" si="18"/>
        <v>0</v>
      </c>
      <c r="K107" s="54">
        <f t="shared" si="19"/>
        <v>0</v>
      </c>
      <c r="L107" s="55">
        <f t="shared" si="20"/>
        <v>0</v>
      </c>
      <c r="M107" s="52">
        <f t="shared" si="16"/>
        <v>0</v>
      </c>
      <c r="N107" s="56" t="str">
        <f t="shared" si="21"/>
        <v/>
      </c>
      <c r="O107" s="57">
        <f t="shared" si="17"/>
        <v>0</v>
      </c>
      <c r="P107" s="83"/>
      <c r="Q107" s="82"/>
      <c r="R107" s="83"/>
      <c r="S107" s="83"/>
      <c r="T107" s="119" t="str">
        <f t="shared" si="22"/>
        <v/>
      </c>
      <c r="U107" s="119">
        <f t="shared" si="23"/>
        <v>0</v>
      </c>
      <c r="V107" s="119"/>
      <c r="W107" s="117">
        <f t="shared" si="24"/>
        <v>0</v>
      </c>
      <c r="X107" s="124" t="str">
        <f t="shared" si="25"/>
        <v/>
      </c>
      <c r="Y107" s="125">
        <f t="shared" si="26"/>
        <v>0</v>
      </c>
      <c r="Z107" s="118">
        <f t="shared" si="27"/>
        <v>0.3</v>
      </c>
    </row>
    <row r="108" spans="1:26" ht="20.100000000000001" customHeight="1">
      <c r="A108" s="63"/>
      <c r="B108" s="64"/>
      <c r="C108" s="65"/>
      <c r="D108" s="65"/>
      <c r="E108" s="80"/>
      <c r="F108" s="51">
        <f t="shared" si="14"/>
        <v>0</v>
      </c>
      <c r="G108" s="81"/>
      <c r="H108" s="196"/>
      <c r="I108" s="53">
        <f t="shared" si="15"/>
        <v>0</v>
      </c>
      <c r="J108" s="54">
        <f t="shared" si="18"/>
        <v>0</v>
      </c>
      <c r="K108" s="54">
        <f t="shared" si="19"/>
        <v>0</v>
      </c>
      <c r="L108" s="55">
        <f t="shared" si="20"/>
        <v>0</v>
      </c>
      <c r="M108" s="52">
        <f t="shared" si="16"/>
        <v>0</v>
      </c>
      <c r="N108" s="56" t="str">
        <f t="shared" si="21"/>
        <v/>
      </c>
      <c r="O108" s="57">
        <f t="shared" si="17"/>
        <v>0</v>
      </c>
      <c r="P108" s="83"/>
      <c r="Q108" s="82"/>
      <c r="R108" s="83"/>
      <c r="S108" s="83"/>
      <c r="T108" s="119" t="str">
        <f t="shared" si="22"/>
        <v/>
      </c>
      <c r="U108" s="119">
        <f t="shared" si="23"/>
        <v>0</v>
      </c>
      <c r="V108" s="119"/>
      <c r="W108" s="117">
        <f t="shared" si="24"/>
        <v>0</v>
      </c>
      <c r="X108" s="124" t="str">
        <f t="shared" si="25"/>
        <v/>
      </c>
      <c r="Y108" s="125">
        <f t="shared" si="26"/>
        <v>0</v>
      </c>
      <c r="Z108" s="118">
        <f t="shared" si="27"/>
        <v>0.3</v>
      </c>
    </row>
    <row r="109" spans="1:26" ht="20.100000000000001" customHeight="1">
      <c r="A109" s="63"/>
      <c r="B109" s="64"/>
      <c r="C109" s="65"/>
      <c r="D109" s="65"/>
      <c r="E109" s="80"/>
      <c r="F109" s="51">
        <f t="shared" si="14"/>
        <v>0</v>
      </c>
      <c r="G109" s="81"/>
      <c r="H109" s="196"/>
      <c r="I109" s="53">
        <f t="shared" si="15"/>
        <v>0</v>
      </c>
      <c r="J109" s="54">
        <f t="shared" si="18"/>
        <v>0</v>
      </c>
      <c r="K109" s="54">
        <f t="shared" si="19"/>
        <v>0</v>
      </c>
      <c r="L109" s="55">
        <f t="shared" si="20"/>
        <v>0</v>
      </c>
      <c r="M109" s="52">
        <f t="shared" si="16"/>
        <v>0</v>
      </c>
      <c r="N109" s="56" t="str">
        <f t="shared" si="21"/>
        <v/>
      </c>
      <c r="O109" s="57">
        <f t="shared" si="17"/>
        <v>0</v>
      </c>
      <c r="P109" s="83"/>
      <c r="Q109" s="82"/>
      <c r="R109" s="83"/>
      <c r="S109" s="83"/>
      <c r="T109" s="119" t="str">
        <f t="shared" si="22"/>
        <v/>
      </c>
      <c r="U109" s="119">
        <f t="shared" si="23"/>
        <v>0</v>
      </c>
      <c r="V109" s="119"/>
      <c r="W109" s="117">
        <f t="shared" si="24"/>
        <v>0</v>
      </c>
      <c r="X109" s="124" t="str">
        <f t="shared" si="25"/>
        <v/>
      </c>
      <c r="Y109" s="125">
        <f t="shared" si="26"/>
        <v>0</v>
      </c>
      <c r="Z109" s="118">
        <f t="shared" si="27"/>
        <v>0.3</v>
      </c>
    </row>
    <row r="110" spans="1:26" ht="20.100000000000001" customHeight="1">
      <c r="A110" s="63"/>
      <c r="B110" s="64"/>
      <c r="C110" s="65"/>
      <c r="D110" s="65"/>
      <c r="E110" s="80"/>
      <c r="F110" s="51">
        <f t="shared" si="14"/>
        <v>0</v>
      </c>
      <c r="G110" s="81"/>
      <c r="H110" s="196"/>
      <c r="I110" s="53">
        <f t="shared" si="15"/>
        <v>0</v>
      </c>
      <c r="J110" s="54">
        <f t="shared" si="18"/>
        <v>0</v>
      </c>
      <c r="K110" s="54">
        <f t="shared" si="19"/>
        <v>0</v>
      </c>
      <c r="L110" s="55">
        <f t="shared" si="20"/>
        <v>0</v>
      </c>
      <c r="M110" s="52">
        <f t="shared" si="16"/>
        <v>0</v>
      </c>
      <c r="N110" s="56" t="str">
        <f t="shared" si="21"/>
        <v/>
      </c>
      <c r="O110" s="57">
        <f t="shared" si="17"/>
        <v>0</v>
      </c>
      <c r="P110" s="83"/>
      <c r="Q110" s="82"/>
      <c r="R110" s="83"/>
      <c r="S110" s="83"/>
      <c r="T110" s="119" t="str">
        <f t="shared" si="22"/>
        <v/>
      </c>
      <c r="U110" s="119">
        <f t="shared" si="23"/>
        <v>0</v>
      </c>
      <c r="V110" s="119"/>
      <c r="W110" s="117">
        <f t="shared" si="24"/>
        <v>0</v>
      </c>
      <c r="X110" s="124" t="str">
        <f t="shared" si="25"/>
        <v/>
      </c>
      <c r="Y110" s="125">
        <f t="shared" si="26"/>
        <v>0</v>
      </c>
      <c r="Z110" s="118">
        <f t="shared" si="27"/>
        <v>0.3</v>
      </c>
    </row>
    <row r="111" spans="1:26" ht="20.100000000000001" customHeight="1">
      <c r="A111" s="63"/>
      <c r="B111" s="64"/>
      <c r="C111" s="65"/>
      <c r="D111" s="65"/>
      <c r="E111" s="80"/>
      <c r="F111" s="51">
        <f t="shared" si="14"/>
        <v>0</v>
      </c>
      <c r="G111" s="81"/>
      <c r="H111" s="196"/>
      <c r="I111" s="53">
        <f t="shared" si="15"/>
        <v>0</v>
      </c>
      <c r="J111" s="54">
        <f t="shared" si="18"/>
        <v>0</v>
      </c>
      <c r="K111" s="54">
        <f t="shared" si="19"/>
        <v>0</v>
      </c>
      <c r="L111" s="55">
        <f t="shared" si="20"/>
        <v>0</v>
      </c>
      <c r="M111" s="52">
        <f t="shared" si="16"/>
        <v>0</v>
      </c>
      <c r="N111" s="56" t="str">
        <f t="shared" si="21"/>
        <v/>
      </c>
      <c r="O111" s="57">
        <f t="shared" si="17"/>
        <v>0</v>
      </c>
      <c r="P111" s="83"/>
      <c r="Q111" s="82"/>
      <c r="R111" s="83"/>
      <c r="S111" s="83"/>
      <c r="T111" s="119" t="str">
        <f t="shared" si="22"/>
        <v/>
      </c>
      <c r="U111" s="119">
        <f t="shared" si="23"/>
        <v>0</v>
      </c>
      <c r="V111" s="119"/>
      <c r="W111" s="117">
        <f t="shared" si="24"/>
        <v>0</v>
      </c>
      <c r="X111" s="124" t="str">
        <f t="shared" si="25"/>
        <v/>
      </c>
      <c r="Y111" s="125">
        <f t="shared" si="26"/>
        <v>0</v>
      </c>
      <c r="Z111" s="118">
        <f t="shared" si="27"/>
        <v>0.3</v>
      </c>
    </row>
    <row r="112" spans="1:26" ht="20.100000000000001" customHeight="1">
      <c r="A112" s="63"/>
      <c r="B112" s="64"/>
      <c r="C112" s="65"/>
      <c r="D112" s="65"/>
      <c r="E112" s="80"/>
      <c r="F112" s="51">
        <f t="shared" si="14"/>
        <v>0</v>
      </c>
      <c r="G112" s="81"/>
      <c r="H112" s="196"/>
      <c r="I112" s="53">
        <f t="shared" si="15"/>
        <v>0</v>
      </c>
      <c r="J112" s="54">
        <f t="shared" si="18"/>
        <v>0</v>
      </c>
      <c r="K112" s="54">
        <f t="shared" si="19"/>
        <v>0</v>
      </c>
      <c r="L112" s="55">
        <f t="shared" si="20"/>
        <v>0</v>
      </c>
      <c r="M112" s="52">
        <f t="shared" si="16"/>
        <v>0</v>
      </c>
      <c r="N112" s="56" t="str">
        <f t="shared" si="21"/>
        <v/>
      </c>
      <c r="O112" s="57">
        <f t="shared" si="17"/>
        <v>0</v>
      </c>
      <c r="P112" s="83"/>
      <c r="Q112" s="82"/>
      <c r="R112" s="83"/>
      <c r="S112" s="83"/>
      <c r="T112" s="119" t="str">
        <f t="shared" si="22"/>
        <v/>
      </c>
      <c r="U112" s="119">
        <f t="shared" si="23"/>
        <v>0</v>
      </c>
      <c r="V112" s="119"/>
      <c r="W112" s="117">
        <f t="shared" si="24"/>
        <v>0</v>
      </c>
      <c r="X112" s="124" t="str">
        <f t="shared" si="25"/>
        <v/>
      </c>
      <c r="Y112" s="125">
        <f t="shared" si="26"/>
        <v>0</v>
      </c>
      <c r="Z112" s="118">
        <f t="shared" si="27"/>
        <v>0.3</v>
      </c>
    </row>
    <row r="113" spans="1:26" ht="20.100000000000001" customHeight="1">
      <c r="A113" s="63"/>
      <c r="B113" s="64"/>
      <c r="C113" s="65"/>
      <c r="D113" s="65"/>
      <c r="E113" s="80"/>
      <c r="F113" s="51">
        <f t="shared" si="14"/>
        <v>0</v>
      </c>
      <c r="G113" s="81"/>
      <c r="H113" s="196"/>
      <c r="I113" s="53">
        <f t="shared" si="15"/>
        <v>0</v>
      </c>
      <c r="J113" s="54">
        <f t="shared" si="18"/>
        <v>0</v>
      </c>
      <c r="K113" s="54">
        <f t="shared" si="19"/>
        <v>0</v>
      </c>
      <c r="L113" s="55">
        <f t="shared" si="20"/>
        <v>0</v>
      </c>
      <c r="M113" s="52">
        <f t="shared" si="16"/>
        <v>0</v>
      </c>
      <c r="N113" s="56" t="str">
        <f t="shared" si="21"/>
        <v/>
      </c>
      <c r="O113" s="57">
        <f t="shared" si="17"/>
        <v>0</v>
      </c>
      <c r="P113" s="83"/>
      <c r="Q113" s="82"/>
      <c r="R113" s="83"/>
      <c r="S113" s="83"/>
      <c r="T113" s="119" t="str">
        <f t="shared" si="22"/>
        <v/>
      </c>
      <c r="U113" s="119">
        <f t="shared" si="23"/>
        <v>0</v>
      </c>
      <c r="V113" s="119"/>
      <c r="W113" s="117">
        <f t="shared" si="24"/>
        <v>0</v>
      </c>
      <c r="X113" s="124" t="str">
        <f t="shared" si="25"/>
        <v/>
      </c>
      <c r="Y113" s="125">
        <f t="shared" si="26"/>
        <v>0</v>
      </c>
      <c r="Z113" s="118">
        <f t="shared" si="27"/>
        <v>0.3</v>
      </c>
    </row>
    <row r="114" spans="1:26" ht="20.100000000000001" customHeight="1">
      <c r="A114" s="63"/>
      <c r="B114" s="64"/>
      <c r="C114" s="65"/>
      <c r="D114" s="65"/>
      <c r="E114" s="80"/>
      <c r="F114" s="51">
        <f t="shared" si="14"/>
        <v>0</v>
      </c>
      <c r="G114" s="81"/>
      <c r="H114" s="196"/>
      <c r="I114" s="53">
        <f t="shared" si="15"/>
        <v>0</v>
      </c>
      <c r="J114" s="54">
        <f t="shared" si="18"/>
        <v>0</v>
      </c>
      <c r="K114" s="54">
        <f t="shared" si="19"/>
        <v>0</v>
      </c>
      <c r="L114" s="55">
        <f t="shared" si="20"/>
        <v>0</v>
      </c>
      <c r="M114" s="52">
        <f t="shared" si="16"/>
        <v>0</v>
      </c>
      <c r="N114" s="56" t="str">
        <f t="shared" si="21"/>
        <v/>
      </c>
      <c r="O114" s="57">
        <f t="shared" si="17"/>
        <v>0</v>
      </c>
      <c r="P114" s="83"/>
      <c r="Q114" s="82"/>
      <c r="R114" s="83"/>
      <c r="S114" s="83"/>
      <c r="T114" s="119" t="str">
        <f t="shared" si="22"/>
        <v/>
      </c>
      <c r="U114" s="119">
        <f t="shared" si="23"/>
        <v>0</v>
      </c>
      <c r="V114" s="119"/>
      <c r="W114" s="117">
        <f t="shared" si="24"/>
        <v>0</v>
      </c>
      <c r="X114" s="124" t="str">
        <f t="shared" si="25"/>
        <v/>
      </c>
      <c r="Y114" s="125">
        <f t="shared" si="26"/>
        <v>0</v>
      </c>
      <c r="Z114" s="118">
        <f t="shared" si="27"/>
        <v>0.3</v>
      </c>
    </row>
    <row r="115" spans="1:26" ht="20.100000000000001" customHeight="1">
      <c r="A115" s="63"/>
      <c r="B115" s="64"/>
      <c r="C115" s="65"/>
      <c r="D115" s="65"/>
      <c r="E115" s="80"/>
      <c r="F115" s="51">
        <f t="shared" si="14"/>
        <v>0</v>
      </c>
      <c r="G115" s="81"/>
      <c r="H115" s="196"/>
      <c r="I115" s="53">
        <f t="shared" si="15"/>
        <v>0</v>
      </c>
      <c r="J115" s="54">
        <f t="shared" si="18"/>
        <v>0</v>
      </c>
      <c r="K115" s="54">
        <f t="shared" si="19"/>
        <v>0</v>
      </c>
      <c r="L115" s="55">
        <f t="shared" si="20"/>
        <v>0</v>
      </c>
      <c r="M115" s="52">
        <f t="shared" si="16"/>
        <v>0</v>
      </c>
      <c r="N115" s="56" t="str">
        <f t="shared" si="21"/>
        <v/>
      </c>
      <c r="O115" s="57">
        <f t="shared" si="17"/>
        <v>0</v>
      </c>
      <c r="P115" s="83"/>
      <c r="Q115" s="82"/>
      <c r="R115" s="83"/>
      <c r="S115" s="83"/>
      <c r="T115" s="119" t="str">
        <f t="shared" si="22"/>
        <v/>
      </c>
      <c r="U115" s="119">
        <f t="shared" si="23"/>
        <v>0</v>
      </c>
      <c r="V115" s="119"/>
      <c r="W115" s="117">
        <f t="shared" si="24"/>
        <v>0</v>
      </c>
      <c r="X115" s="124" t="str">
        <f t="shared" si="25"/>
        <v/>
      </c>
      <c r="Y115" s="125">
        <f t="shared" si="26"/>
        <v>0</v>
      </c>
      <c r="Z115" s="118">
        <f t="shared" si="27"/>
        <v>0.3</v>
      </c>
    </row>
    <row r="116" spans="1:26" ht="20.100000000000001" customHeight="1">
      <c r="A116" s="63"/>
      <c r="B116" s="64"/>
      <c r="C116" s="65"/>
      <c r="D116" s="65"/>
      <c r="E116" s="80"/>
      <c r="F116" s="51">
        <f t="shared" si="14"/>
        <v>0</v>
      </c>
      <c r="G116" s="81"/>
      <c r="H116" s="196"/>
      <c r="I116" s="53">
        <f t="shared" si="15"/>
        <v>0</v>
      </c>
      <c r="J116" s="54">
        <f t="shared" si="18"/>
        <v>0</v>
      </c>
      <c r="K116" s="54">
        <f t="shared" si="19"/>
        <v>0</v>
      </c>
      <c r="L116" s="55">
        <f t="shared" si="20"/>
        <v>0</v>
      </c>
      <c r="M116" s="52">
        <f t="shared" si="16"/>
        <v>0</v>
      </c>
      <c r="N116" s="56" t="str">
        <f t="shared" si="21"/>
        <v/>
      </c>
      <c r="O116" s="57">
        <f t="shared" si="17"/>
        <v>0</v>
      </c>
      <c r="P116" s="83"/>
      <c r="Q116" s="82"/>
      <c r="R116" s="83"/>
      <c r="S116" s="83"/>
      <c r="T116" s="119" t="str">
        <f t="shared" si="22"/>
        <v/>
      </c>
      <c r="U116" s="119">
        <f t="shared" si="23"/>
        <v>0</v>
      </c>
      <c r="V116" s="119"/>
      <c r="W116" s="117">
        <f t="shared" si="24"/>
        <v>0</v>
      </c>
      <c r="X116" s="124" t="str">
        <f t="shared" si="25"/>
        <v/>
      </c>
      <c r="Y116" s="125">
        <f t="shared" si="26"/>
        <v>0</v>
      </c>
      <c r="Z116" s="118">
        <f t="shared" si="27"/>
        <v>0.3</v>
      </c>
    </row>
    <row r="117" spans="1:26" ht="20.100000000000001" customHeight="1">
      <c r="A117" s="63"/>
      <c r="B117" s="64"/>
      <c r="C117" s="65"/>
      <c r="D117" s="65"/>
      <c r="E117" s="80"/>
      <c r="F117" s="51">
        <f t="shared" si="14"/>
        <v>0</v>
      </c>
      <c r="G117" s="81"/>
      <c r="H117" s="196"/>
      <c r="I117" s="53">
        <f t="shared" si="15"/>
        <v>0</v>
      </c>
      <c r="J117" s="54">
        <f t="shared" si="18"/>
        <v>0</v>
      </c>
      <c r="K117" s="54">
        <f t="shared" si="19"/>
        <v>0</v>
      </c>
      <c r="L117" s="55">
        <f t="shared" si="20"/>
        <v>0</v>
      </c>
      <c r="M117" s="52">
        <f t="shared" si="16"/>
        <v>0</v>
      </c>
      <c r="N117" s="56" t="str">
        <f t="shared" si="21"/>
        <v/>
      </c>
      <c r="O117" s="57">
        <f t="shared" si="17"/>
        <v>0</v>
      </c>
      <c r="P117" s="83"/>
      <c r="Q117" s="82"/>
      <c r="R117" s="83"/>
      <c r="S117" s="83"/>
      <c r="T117" s="119" t="str">
        <f t="shared" si="22"/>
        <v/>
      </c>
      <c r="U117" s="119">
        <f t="shared" si="23"/>
        <v>0</v>
      </c>
      <c r="V117" s="119"/>
      <c r="W117" s="117">
        <f t="shared" si="24"/>
        <v>0</v>
      </c>
      <c r="X117" s="124" t="str">
        <f t="shared" si="25"/>
        <v/>
      </c>
      <c r="Y117" s="125">
        <f t="shared" si="26"/>
        <v>0</v>
      </c>
      <c r="Z117" s="118">
        <f t="shared" si="27"/>
        <v>0.3</v>
      </c>
    </row>
    <row r="118" spans="1:26" ht="20.100000000000001" customHeight="1">
      <c r="A118" s="63"/>
      <c r="B118" s="64"/>
      <c r="C118" s="65"/>
      <c r="D118" s="65"/>
      <c r="E118" s="80"/>
      <c r="F118" s="51">
        <f t="shared" si="14"/>
        <v>0</v>
      </c>
      <c r="G118" s="81"/>
      <c r="H118" s="196"/>
      <c r="I118" s="53">
        <f t="shared" si="15"/>
        <v>0</v>
      </c>
      <c r="J118" s="54">
        <f t="shared" si="18"/>
        <v>0</v>
      </c>
      <c r="K118" s="54">
        <f t="shared" si="19"/>
        <v>0</v>
      </c>
      <c r="L118" s="55">
        <f t="shared" si="20"/>
        <v>0</v>
      </c>
      <c r="M118" s="52">
        <f t="shared" si="16"/>
        <v>0</v>
      </c>
      <c r="N118" s="56" t="str">
        <f t="shared" si="21"/>
        <v/>
      </c>
      <c r="O118" s="57">
        <f t="shared" si="17"/>
        <v>0</v>
      </c>
      <c r="P118" s="83"/>
      <c r="Q118" s="82"/>
      <c r="R118" s="83"/>
      <c r="S118" s="83"/>
      <c r="T118" s="119" t="str">
        <f t="shared" si="22"/>
        <v/>
      </c>
      <c r="U118" s="119">
        <f t="shared" si="23"/>
        <v>0</v>
      </c>
      <c r="V118" s="119"/>
      <c r="W118" s="117">
        <f t="shared" si="24"/>
        <v>0</v>
      </c>
      <c r="X118" s="124" t="str">
        <f t="shared" si="25"/>
        <v/>
      </c>
      <c r="Y118" s="125">
        <f t="shared" si="26"/>
        <v>0</v>
      </c>
      <c r="Z118" s="118">
        <f t="shared" si="27"/>
        <v>0.3</v>
      </c>
    </row>
    <row r="119" spans="1:26" ht="20.100000000000001" customHeight="1">
      <c r="A119" s="63"/>
      <c r="B119" s="64"/>
      <c r="C119" s="65"/>
      <c r="D119" s="65"/>
      <c r="E119" s="80"/>
      <c r="F119" s="51">
        <f t="shared" si="14"/>
        <v>0</v>
      </c>
      <c r="G119" s="81"/>
      <c r="H119" s="196"/>
      <c r="I119" s="53">
        <f t="shared" si="15"/>
        <v>0</v>
      </c>
      <c r="J119" s="54">
        <f t="shared" si="18"/>
        <v>0</v>
      </c>
      <c r="K119" s="54">
        <f t="shared" si="19"/>
        <v>0</v>
      </c>
      <c r="L119" s="55">
        <f t="shared" si="20"/>
        <v>0</v>
      </c>
      <c r="M119" s="52">
        <f t="shared" si="16"/>
        <v>0</v>
      </c>
      <c r="N119" s="56" t="str">
        <f t="shared" si="21"/>
        <v/>
      </c>
      <c r="O119" s="57">
        <f t="shared" si="17"/>
        <v>0</v>
      </c>
      <c r="P119" s="83"/>
      <c r="Q119" s="82"/>
      <c r="R119" s="83"/>
      <c r="S119" s="83"/>
      <c r="T119" s="119" t="str">
        <f t="shared" si="22"/>
        <v/>
      </c>
      <c r="U119" s="119">
        <f t="shared" si="23"/>
        <v>0</v>
      </c>
      <c r="V119" s="119"/>
      <c r="W119" s="117">
        <f t="shared" si="24"/>
        <v>0</v>
      </c>
      <c r="X119" s="124" t="str">
        <f t="shared" si="25"/>
        <v/>
      </c>
      <c r="Y119" s="125">
        <f t="shared" si="26"/>
        <v>0</v>
      </c>
      <c r="Z119" s="118">
        <f t="shared" si="27"/>
        <v>0.3</v>
      </c>
    </row>
    <row r="120" spans="1:26" ht="20.100000000000001" customHeight="1">
      <c r="A120" s="63"/>
      <c r="B120" s="64"/>
      <c r="C120" s="65"/>
      <c r="D120" s="65"/>
      <c r="E120" s="80"/>
      <c r="F120" s="51">
        <f t="shared" si="14"/>
        <v>0</v>
      </c>
      <c r="G120" s="81"/>
      <c r="H120" s="196"/>
      <c r="I120" s="53">
        <f t="shared" si="15"/>
        <v>0</v>
      </c>
      <c r="J120" s="54">
        <f t="shared" si="18"/>
        <v>0</v>
      </c>
      <c r="K120" s="54">
        <f t="shared" si="19"/>
        <v>0</v>
      </c>
      <c r="L120" s="55">
        <f t="shared" si="20"/>
        <v>0</v>
      </c>
      <c r="M120" s="52">
        <f t="shared" si="16"/>
        <v>0</v>
      </c>
      <c r="N120" s="56" t="str">
        <f t="shared" si="21"/>
        <v/>
      </c>
      <c r="O120" s="57">
        <f t="shared" si="17"/>
        <v>0</v>
      </c>
      <c r="P120" s="83"/>
      <c r="Q120" s="82"/>
      <c r="R120" s="83"/>
      <c r="S120" s="83"/>
      <c r="T120" s="119" t="str">
        <f t="shared" si="22"/>
        <v/>
      </c>
      <c r="U120" s="119">
        <f t="shared" si="23"/>
        <v>0</v>
      </c>
      <c r="V120" s="119"/>
      <c r="W120" s="117">
        <f t="shared" si="24"/>
        <v>0</v>
      </c>
      <c r="X120" s="124" t="str">
        <f t="shared" si="25"/>
        <v/>
      </c>
      <c r="Y120" s="125">
        <f t="shared" si="26"/>
        <v>0</v>
      </c>
      <c r="Z120" s="118">
        <f t="shared" si="27"/>
        <v>0.3</v>
      </c>
    </row>
    <row r="121" spans="1:26" ht="20.100000000000001" customHeight="1">
      <c r="A121" s="63"/>
      <c r="B121" s="64"/>
      <c r="C121" s="65"/>
      <c r="D121" s="65"/>
      <c r="E121" s="80"/>
      <c r="F121" s="51">
        <f t="shared" si="14"/>
        <v>0</v>
      </c>
      <c r="G121" s="81"/>
      <c r="H121" s="196"/>
      <c r="I121" s="53">
        <f t="shared" si="15"/>
        <v>0</v>
      </c>
      <c r="J121" s="54">
        <f t="shared" si="18"/>
        <v>0</v>
      </c>
      <c r="K121" s="54">
        <f t="shared" si="19"/>
        <v>0</v>
      </c>
      <c r="L121" s="55">
        <f t="shared" si="20"/>
        <v>0</v>
      </c>
      <c r="M121" s="52">
        <f t="shared" si="16"/>
        <v>0</v>
      </c>
      <c r="N121" s="56" t="str">
        <f t="shared" si="21"/>
        <v/>
      </c>
      <c r="O121" s="57">
        <f t="shared" si="17"/>
        <v>0</v>
      </c>
      <c r="P121" s="83"/>
      <c r="Q121" s="82"/>
      <c r="R121" s="83"/>
      <c r="S121" s="83"/>
      <c r="T121" s="119" t="str">
        <f t="shared" si="22"/>
        <v/>
      </c>
      <c r="U121" s="119">
        <f t="shared" si="23"/>
        <v>0</v>
      </c>
      <c r="V121" s="119"/>
      <c r="W121" s="117">
        <f t="shared" si="24"/>
        <v>0</v>
      </c>
      <c r="X121" s="124" t="str">
        <f t="shared" si="25"/>
        <v/>
      </c>
      <c r="Y121" s="125">
        <f t="shared" si="26"/>
        <v>0</v>
      </c>
      <c r="Z121" s="118">
        <f t="shared" si="27"/>
        <v>0.3</v>
      </c>
    </row>
    <row r="122" spans="1:26" ht="20.100000000000001" customHeight="1">
      <c r="A122" s="63"/>
      <c r="B122" s="64"/>
      <c r="C122" s="65"/>
      <c r="D122" s="65"/>
      <c r="E122" s="80"/>
      <c r="F122" s="51">
        <f t="shared" si="14"/>
        <v>0</v>
      </c>
      <c r="G122" s="81"/>
      <c r="H122" s="196"/>
      <c r="I122" s="53">
        <f t="shared" si="15"/>
        <v>0</v>
      </c>
      <c r="J122" s="54">
        <f t="shared" si="18"/>
        <v>0</v>
      </c>
      <c r="K122" s="54">
        <f t="shared" si="19"/>
        <v>0</v>
      </c>
      <c r="L122" s="55">
        <f t="shared" si="20"/>
        <v>0</v>
      </c>
      <c r="M122" s="52">
        <f t="shared" si="16"/>
        <v>0</v>
      </c>
      <c r="N122" s="56" t="str">
        <f t="shared" si="21"/>
        <v/>
      </c>
      <c r="O122" s="57">
        <f t="shared" si="17"/>
        <v>0</v>
      </c>
      <c r="P122" s="83"/>
      <c r="Q122" s="82"/>
      <c r="R122" s="83"/>
      <c r="S122" s="83"/>
      <c r="T122" s="119" t="str">
        <f t="shared" si="22"/>
        <v/>
      </c>
      <c r="U122" s="119">
        <f t="shared" si="23"/>
        <v>0</v>
      </c>
      <c r="V122" s="119"/>
      <c r="W122" s="117">
        <f t="shared" si="24"/>
        <v>0</v>
      </c>
      <c r="X122" s="124" t="str">
        <f t="shared" si="25"/>
        <v/>
      </c>
      <c r="Y122" s="125">
        <f t="shared" si="26"/>
        <v>0</v>
      </c>
      <c r="Z122" s="118">
        <f t="shared" si="27"/>
        <v>0.3</v>
      </c>
    </row>
    <row r="123" spans="1:26" ht="20.100000000000001" customHeight="1">
      <c r="A123" s="63"/>
      <c r="B123" s="64"/>
      <c r="C123" s="65"/>
      <c r="D123" s="65"/>
      <c r="E123" s="80"/>
      <c r="F123" s="51">
        <f t="shared" si="14"/>
        <v>0</v>
      </c>
      <c r="G123" s="81"/>
      <c r="H123" s="196"/>
      <c r="I123" s="53">
        <f t="shared" si="15"/>
        <v>0</v>
      </c>
      <c r="J123" s="54">
        <f t="shared" si="18"/>
        <v>0</v>
      </c>
      <c r="K123" s="54">
        <f t="shared" si="19"/>
        <v>0</v>
      </c>
      <c r="L123" s="55">
        <f t="shared" si="20"/>
        <v>0</v>
      </c>
      <c r="M123" s="52">
        <f t="shared" si="16"/>
        <v>0</v>
      </c>
      <c r="N123" s="56" t="str">
        <f t="shared" si="21"/>
        <v/>
      </c>
      <c r="O123" s="57">
        <f t="shared" si="17"/>
        <v>0</v>
      </c>
      <c r="P123" s="83"/>
      <c r="Q123" s="82"/>
      <c r="R123" s="83"/>
      <c r="S123" s="83"/>
      <c r="T123" s="119" t="str">
        <f t="shared" si="22"/>
        <v/>
      </c>
      <c r="U123" s="119">
        <f t="shared" si="23"/>
        <v>0</v>
      </c>
      <c r="V123" s="119"/>
      <c r="W123" s="117">
        <f t="shared" si="24"/>
        <v>0</v>
      </c>
      <c r="X123" s="124" t="str">
        <f t="shared" si="25"/>
        <v/>
      </c>
      <c r="Y123" s="125">
        <f t="shared" si="26"/>
        <v>0</v>
      </c>
      <c r="Z123" s="118">
        <f t="shared" si="27"/>
        <v>0.3</v>
      </c>
    </row>
    <row r="124" spans="1:26" ht="20.100000000000001" customHeight="1">
      <c r="A124" s="63"/>
      <c r="B124" s="64"/>
      <c r="C124" s="65"/>
      <c r="D124" s="65"/>
      <c r="E124" s="80"/>
      <c r="F124" s="51">
        <f t="shared" si="14"/>
        <v>0</v>
      </c>
      <c r="G124" s="81"/>
      <c r="H124" s="196"/>
      <c r="I124" s="53">
        <f t="shared" si="15"/>
        <v>0</v>
      </c>
      <c r="J124" s="54">
        <f t="shared" si="18"/>
        <v>0</v>
      </c>
      <c r="K124" s="54">
        <f t="shared" si="19"/>
        <v>0</v>
      </c>
      <c r="L124" s="55">
        <f t="shared" si="20"/>
        <v>0</v>
      </c>
      <c r="M124" s="52">
        <f t="shared" si="16"/>
        <v>0</v>
      </c>
      <c r="N124" s="56" t="str">
        <f t="shared" si="21"/>
        <v/>
      </c>
      <c r="O124" s="57">
        <f t="shared" si="17"/>
        <v>0</v>
      </c>
      <c r="P124" s="83"/>
      <c r="Q124" s="82"/>
      <c r="R124" s="83"/>
      <c r="S124" s="83"/>
      <c r="T124" s="119" t="str">
        <f t="shared" si="22"/>
        <v/>
      </c>
      <c r="U124" s="119">
        <f t="shared" si="23"/>
        <v>0</v>
      </c>
      <c r="V124" s="119"/>
      <c r="W124" s="117">
        <f t="shared" si="24"/>
        <v>0</v>
      </c>
      <c r="X124" s="124" t="str">
        <f t="shared" si="25"/>
        <v/>
      </c>
      <c r="Y124" s="125">
        <f t="shared" si="26"/>
        <v>0</v>
      </c>
      <c r="Z124" s="118">
        <f t="shared" si="27"/>
        <v>0.3</v>
      </c>
    </row>
    <row r="125" spans="1:26" ht="20.100000000000001" customHeight="1">
      <c r="A125" s="63"/>
      <c r="B125" s="64"/>
      <c r="C125" s="65"/>
      <c r="D125" s="65"/>
      <c r="E125" s="80"/>
      <c r="F125" s="51">
        <f t="shared" si="14"/>
        <v>0</v>
      </c>
      <c r="G125" s="81"/>
      <c r="H125" s="196"/>
      <c r="I125" s="53">
        <f t="shared" si="15"/>
        <v>0</v>
      </c>
      <c r="J125" s="54">
        <f t="shared" si="18"/>
        <v>0</v>
      </c>
      <c r="K125" s="54">
        <f t="shared" si="19"/>
        <v>0</v>
      </c>
      <c r="L125" s="55">
        <f t="shared" si="20"/>
        <v>0</v>
      </c>
      <c r="M125" s="52">
        <f t="shared" si="16"/>
        <v>0</v>
      </c>
      <c r="N125" s="56" t="str">
        <f t="shared" si="21"/>
        <v/>
      </c>
      <c r="O125" s="57">
        <f t="shared" si="17"/>
        <v>0</v>
      </c>
      <c r="P125" s="83"/>
      <c r="Q125" s="82"/>
      <c r="R125" s="83"/>
      <c r="S125" s="83"/>
      <c r="T125" s="119" t="str">
        <f t="shared" si="22"/>
        <v/>
      </c>
      <c r="U125" s="119">
        <f t="shared" si="23"/>
        <v>0</v>
      </c>
      <c r="V125" s="119"/>
      <c r="W125" s="117">
        <f t="shared" si="24"/>
        <v>0</v>
      </c>
      <c r="X125" s="124" t="str">
        <f t="shared" si="25"/>
        <v/>
      </c>
      <c r="Y125" s="125">
        <f t="shared" si="26"/>
        <v>0</v>
      </c>
      <c r="Z125" s="118">
        <f t="shared" si="27"/>
        <v>0.3</v>
      </c>
    </row>
    <row r="126" spans="1:26" ht="20.100000000000001" customHeight="1">
      <c r="A126" s="63"/>
      <c r="B126" s="64"/>
      <c r="C126" s="65"/>
      <c r="D126" s="65"/>
      <c r="E126" s="80"/>
      <c r="F126" s="51">
        <f t="shared" si="14"/>
        <v>0</v>
      </c>
      <c r="G126" s="81"/>
      <c r="H126" s="196"/>
      <c r="I126" s="53">
        <f t="shared" si="15"/>
        <v>0</v>
      </c>
      <c r="J126" s="54">
        <f t="shared" si="18"/>
        <v>0</v>
      </c>
      <c r="K126" s="54">
        <f t="shared" si="19"/>
        <v>0</v>
      </c>
      <c r="L126" s="55">
        <f t="shared" si="20"/>
        <v>0</v>
      </c>
      <c r="M126" s="52">
        <f t="shared" si="16"/>
        <v>0</v>
      </c>
      <c r="N126" s="56" t="str">
        <f t="shared" si="21"/>
        <v/>
      </c>
      <c r="O126" s="57">
        <f t="shared" si="17"/>
        <v>0</v>
      </c>
      <c r="P126" s="83"/>
      <c r="Q126" s="82"/>
      <c r="R126" s="83"/>
      <c r="S126" s="83"/>
      <c r="T126" s="119" t="str">
        <f t="shared" si="22"/>
        <v/>
      </c>
      <c r="U126" s="119">
        <f t="shared" si="23"/>
        <v>0</v>
      </c>
      <c r="V126" s="119"/>
      <c r="W126" s="117">
        <f t="shared" si="24"/>
        <v>0</v>
      </c>
      <c r="X126" s="124" t="str">
        <f t="shared" si="25"/>
        <v/>
      </c>
      <c r="Y126" s="125">
        <f t="shared" si="26"/>
        <v>0</v>
      </c>
      <c r="Z126" s="118">
        <f t="shared" si="27"/>
        <v>0.3</v>
      </c>
    </row>
    <row r="127" spans="1:26" ht="20.100000000000001" customHeight="1">
      <c r="A127" s="63"/>
      <c r="B127" s="64"/>
      <c r="C127" s="65"/>
      <c r="D127" s="65"/>
      <c r="E127" s="80"/>
      <c r="F127" s="51">
        <f t="shared" si="14"/>
        <v>0</v>
      </c>
      <c r="G127" s="81"/>
      <c r="H127" s="196"/>
      <c r="I127" s="53">
        <f t="shared" si="15"/>
        <v>0</v>
      </c>
      <c r="J127" s="54">
        <f t="shared" si="18"/>
        <v>0</v>
      </c>
      <c r="K127" s="54">
        <f t="shared" si="19"/>
        <v>0</v>
      </c>
      <c r="L127" s="55">
        <f t="shared" si="20"/>
        <v>0</v>
      </c>
      <c r="M127" s="52">
        <f t="shared" si="16"/>
        <v>0</v>
      </c>
      <c r="N127" s="56" t="str">
        <f t="shared" si="21"/>
        <v/>
      </c>
      <c r="O127" s="57">
        <f t="shared" si="17"/>
        <v>0</v>
      </c>
      <c r="P127" s="83"/>
      <c r="Q127" s="82"/>
      <c r="R127" s="83"/>
      <c r="S127" s="83"/>
      <c r="T127" s="119" t="str">
        <f t="shared" si="22"/>
        <v/>
      </c>
      <c r="U127" s="119">
        <f t="shared" si="23"/>
        <v>0</v>
      </c>
      <c r="V127" s="119"/>
      <c r="W127" s="117">
        <f t="shared" si="24"/>
        <v>0</v>
      </c>
      <c r="X127" s="124" t="str">
        <f t="shared" si="25"/>
        <v/>
      </c>
      <c r="Y127" s="125">
        <f t="shared" si="26"/>
        <v>0</v>
      </c>
      <c r="Z127" s="118">
        <f t="shared" si="27"/>
        <v>0.3</v>
      </c>
    </row>
    <row r="128" spans="1:26" ht="20.100000000000001" customHeight="1">
      <c r="A128" s="63"/>
      <c r="B128" s="64"/>
      <c r="C128" s="65"/>
      <c r="D128" s="65"/>
      <c r="E128" s="80"/>
      <c r="F128" s="51">
        <f t="shared" si="14"/>
        <v>0</v>
      </c>
      <c r="G128" s="81"/>
      <c r="H128" s="196"/>
      <c r="I128" s="53">
        <f t="shared" si="15"/>
        <v>0</v>
      </c>
      <c r="J128" s="54">
        <f t="shared" si="18"/>
        <v>0</v>
      </c>
      <c r="K128" s="54">
        <f t="shared" si="19"/>
        <v>0</v>
      </c>
      <c r="L128" s="55">
        <f t="shared" si="20"/>
        <v>0</v>
      </c>
      <c r="M128" s="52">
        <f t="shared" si="16"/>
        <v>0</v>
      </c>
      <c r="N128" s="56" t="str">
        <f t="shared" si="21"/>
        <v/>
      </c>
      <c r="O128" s="57">
        <f t="shared" si="17"/>
        <v>0</v>
      </c>
      <c r="P128" s="83"/>
      <c r="Q128" s="82"/>
      <c r="R128" s="83"/>
      <c r="S128" s="83"/>
      <c r="T128" s="119" t="str">
        <f t="shared" si="22"/>
        <v/>
      </c>
      <c r="U128" s="119">
        <f t="shared" si="23"/>
        <v>0</v>
      </c>
      <c r="V128" s="119"/>
      <c r="W128" s="117">
        <f t="shared" si="24"/>
        <v>0</v>
      </c>
      <c r="X128" s="124" t="str">
        <f t="shared" si="25"/>
        <v/>
      </c>
      <c r="Y128" s="125">
        <f t="shared" si="26"/>
        <v>0</v>
      </c>
      <c r="Z128" s="118">
        <f t="shared" si="27"/>
        <v>0.3</v>
      </c>
    </row>
    <row r="129" spans="1:26" ht="20.100000000000001" customHeight="1">
      <c r="A129" s="63"/>
      <c r="B129" s="64"/>
      <c r="C129" s="65"/>
      <c r="D129" s="65"/>
      <c r="E129" s="80"/>
      <c r="F129" s="51">
        <f t="shared" si="14"/>
        <v>0</v>
      </c>
      <c r="G129" s="81"/>
      <c r="H129" s="196"/>
      <c r="I129" s="53">
        <f t="shared" si="15"/>
        <v>0</v>
      </c>
      <c r="J129" s="54">
        <f t="shared" si="18"/>
        <v>0</v>
      </c>
      <c r="K129" s="54">
        <f t="shared" si="19"/>
        <v>0</v>
      </c>
      <c r="L129" s="55">
        <f t="shared" si="20"/>
        <v>0</v>
      </c>
      <c r="M129" s="52">
        <f t="shared" si="16"/>
        <v>0</v>
      </c>
      <c r="N129" s="56" t="str">
        <f t="shared" si="21"/>
        <v/>
      </c>
      <c r="O129" s="57">
        <f t="shared" si="17"/>
        <v>0</v>
      </c>
      <c r="P129" s="83"/>
      <c r="Q129" s="82"/>
      <c r="R129" s="83"/>
      <c r="S129" s="83"/>
      <c r="T129" s="119" t="str">
        <f t="shared" si="22"/>
        <v/>
      </c>
      <c r="U129" s="119">
        <f t="shared" si="23"/>
        <v>0</v>
      </c>
      <c r="V129" s="119"/>
      <c r="W129" s="117">
        <f t="shared" si="24"/>
        <v>0</v>
      </c>
      <c r="X129" s="124" t="str">
        <f t="shared" si="25"/>
        <v/>
      </c>
      <c r="Y129" s="125">
        <f t="shared" si="26"/>
        <v>0</v>
      </c>
      <c r="Z129" s="118">
        <f t="shared" si="27"/>
        <v>0.3</v>
      </c>
    </row>
    <row r="130" spans="1:26" ht="20.100000000000001" customHeight="1">
      <c r="A130" s="63"/>
      <c r="B130" s="64"/>
      <c r="C130" s="65"/>
      <c r="D130" s="65"/>
      <c r="E130" s="80"/>
      <c r="F130" s="51">
        <f t="shared" si="14"/>
        <v>0</v>
      </c>
      <c r="G130" s="81"/>
      <c r="H130" s="196"/>
      <c r="I130" s="53">
        <f t="shared" si="15"/>
        <v>0</v>
      </c>
      <c r="J130" s="54">
        <f t="shared" si="18"/>
        <v>0</v>
      </c>
      <c r="K130" s="54">
        <f t="shared" si="19"/>
        <v>0</v>
      </c>
      <c r="L130" s="55">
        <f t="shared" si="20"/>
        <v>0</v>
      </c>
      <c r="M130" s="52">
        <f t="shared" si="16"/>
        <v>0</v>
      </c>
      <c r="N130" s="56" t="str">
        <f t="shared" si="21"/>
        <v/>
      </c>
      <c r="O130" s="57">
        <f t="shared" si="17"/>
        <v>0</v>
      </c>
      <c r="P130" s="83"/>
      <c r="Q130" s="82"/>
      <c r="R130" s="83"/>
      <c r="S130" s="83"/>
      <c r="T130" s="119" t="str">
        <f t="shared" si="22"/>
        <v/>
      </c>
      <c r="U130" s="119">
        <f t="shared" si="23"/>
        <v>0</v>
      </c>
      <c r="V130" s="119"/>
      <c r="W130" s="117">
        <f t="shared" si="24"/>
        <v>0</v>
      </c>
      <c r="X130" s="124" t="str">
        <f t="shared" si="25"/>
        <v/>
      </c>
      <c r="Y130" s="125">
        <f t="shared" si="26"/>
        <v>0</v>
      </c>
      <c r="Z130" s="118">
        <f t="shared" si="27"/>
        <v>0.3</v>
      </c>
    </row>
    <row r="131" spans="1:26" ht="20.100000000000001" customHeight="1">
      <c r="A131" s="63"/>
      <c r="B131" s="64"/>
      <c r="C131" s="65"/>
      <c r="D131" s="65"/>
      <c r="E131" s="80"/>
      <c r="F131" s="51">
        <f t="shared" si="14"/>
        <v>0</v>
      </c>
      <c r="G131" s="81"/>
      <c r="H131" s="196"/>
      <c r="I131" s="53">
        <f t="shared" si="15"/>
        <v>0</v>
      </c>
      <c r="J131" s="54">
        <f t="shared" si="18"/>
        <v>0</v>
      </c>
      <c r="K131" s="54">
        <f t="shared" si="19"/>
        <v>0</v>
      </c>
      <c r="L131" s="55">
        <f t="shared" si="20"/>
        <v>0</v>
      </c>
      <c r="M131" s="52">
        <f t="shared" si="16"/>
        <v>0</v>
      </c>
      <c r="N131" s="56" t="str">
        <f t="shared" si="21"/>
        <v/>
      </c>
      <c r="O131" s="57">
        <f t="shared" si="17"/>
        <v>0</v>
      </c>
      <c r="P131" s="83"/>
      <c r="Q131" s="82"/>
      <c r="R131" s="83"/>
      <c r="S131" s="83"/>
      <c r="T131" s="119" t="str">
        <f t="shared" si="22"/>
        <v/>
      </c>
      <c r="U131" s="119">
        <f t="shared" si="23"/>
        <v>0</v>
      </c>
      <c r="V131" s="119"/>
      <c r="W131" s="117">
        <f t="shared" si="24"/>
        <v>0</v>
      </c>
      <c r="X131" s="124" t="str">
        <f t="shared" si="25"/>
        <v/>
      </c>
      <c r="Y131" s="125">
        <f t="shared" si="26"/>
        <v>0</v>
      </c>
      <c r="Z131" s="118">
        <f t="shared" si="27"/>
        <v>0.3</v>
      </c>
    </row>
    <row r="132" spans="1:26" ht="20.100000000000001" customHeight="1">
      <c r="A132" s="63"/>
      <c r="B132" s="64"/>
      <c r="C132" s="65"/>
      <c r="D132" s="65"/>
      <c r="E132" s="80"/>
      <c r="F132" s="51">
        <f t="shared" si="14"/>
        <v>0</v>
      </c>
      <c r="G132" s="81"/>
      <c r="H132" s="196"/>
      <c r="I132" s="53">
        <f t="shared" si="15"/>
        <v>0</v>
      </c>
      <c r="J132" s="54">
        <f t="shared" si="18"/>
        <v>0</v>
      </c>
      <c r="K132" s="54">
        <f t="shared" si="19"/>
        <v>0</v>
      </c>
      <c r="L132" s="55">
        <f t="shared" si="20"/>
        <v>0</v>
      </c>
      <c r="M132" s="52">
        <f t="shared" si="16"/>
        <v>0</v>
      </c>
      <c r="N132" s="56" t="str">
        <f t="shared" si="21"/>
        <v/>
      </c>
      <c r="O132" s="57">
        <f t="shared" si="17"/>
        <v>0</v>
      </c>
      <c r="P132" s="83"/>
      <c r="Q132" s="82"/>
      <c r="R132" s="83"/>
      <c r="S132" s="83"/>
      <c r="T132" s="119" t="str">
        <f t="shared" si="22"/>
        <v/>
      </c>
      <c r="U132" s="119">
        <f t="shared" si="23"/>
        <v>0</v>
      </c>
      <c r="V132" s="119"/>
      <c r="W132" s="117">
        <f t="shared" si="24"/>
        <v>0</v>
      </c>
      <c r="X132" s="124" t="str">
        <f t="shared" si="25"/>
        <v/>
      </c>
      <c r="Y132" s="125">
        <f t="shared" si="26"/>
        <v>0</v>
      </c>
      <c r="Z132" s="118">
        <f t="shared" si="27"/>
        <v>0.3</v>
      </c>
    </row>
    <row r="133" spans="1:26" ht="20.100000000000001" customHeight="1">
      <c r="A133" s="63"/>
      <c r="B133" s="64"/>
      <c r="C133" s="65"/>
      <c r="D133" s="65"/>
      <c r="E133" s="80"/>
      <c r="F133" s="51">
        <f t="shared" si="14"/>
        <v>0</v>
      </c>
      <c r="G133" s="81"/>
      <c r="H133" s="196"/>
      <c r="I133" s="53">
        <f t="shared" si="15"/>
        <v>0</v>
      </c>
      <c r="J133" s="54">
        <f t="shared" si="18"/>
        <v>0</v>
      </c>
      <c r="K133" s="54">
        <f t="shared" si="19"/>
        <v>0</v>
      </c>
      <c r="L133" s="55">
        <f t="shared" si="20"/>
        <v>0</v>
      </c>
      <c r="M133" s="52">
        <f t="shared" si="16"/>
        <v>0</v>
      </c>
      <c r="N133" s="56" t="str">
        <f t="shared" si="21"/>
        <v/>
      </c>
      <c r="O133" s="57">
        <f t="shared" si="17"/>
        <v>0</v>
      </c>
      <c r="P133" s="83"/>
      <c r="Q133" s="82"/>
      <c r="R133" s="83"/>
      <c r="S133" s="83"/>
      <c r="T133" s="119" t="str">
        <f t="shared" si="22"/>
        <v/>
      </c>
      <c r="U133" s="119">
        <f t="shared" si="23"/>
        <v>0</v>
      </c>
      <c r="V133" s="119"/>
      <c r="W133" s="117">
        <f t="shared" si="24"/>
        <v>0</v>
      </c>
      <c r="X133" s="124" t="str">
        <f t="shared" si="25"/>
        <v/>
      </c>
      <c r="Y133" s="125">
        <f t="shared" si="26"/>
        <v>0</v>
      </c>
      <c r="Z133" s="118">
        <f t="shared" si="27"/>
        <v>0.3</v>
      </c>
    </row>
    <row r="134" spans="1:26" ht="20.100000000000001" customHeight="1">
      <c r="A134" s="63"/>
      <c r="B134" s="64"/>
      <c r="C134" s="65"/>
      <c r="D134" s="65"/>
      <c r="E134" s="80"/>
      <c r="F134" s="51">
        <f t="shared" si="14"/>
        <v>0</v>
      </c>
      <c r="G134" s="81"/>
      <c r="H134" s="196"/>
      <c r="I134" s="53">
        <f t="shared" si="15"/>
        <v>0</v>
      </c>
      <c r="J134" s="54">
        <f t="shared" si="18"/>
        <v>0</v>
      </c>
      <c r="K134" s="54">
        <f t="shared" si="19"/>
        <v>0</v>
      </c>
      <c r="L134" s="55">
        <f t="shared" si="20"/>
        <v>0</v>
      </c>
      <c r="M134" s="52">
        <f t="shared" si="16"/>
        <v>0</v>
      </c>
      <c r="N134" s="56" t="str">
        <f t="shared" si="21"/>
        <v/>
      </c>
      <c r="O134" s="57">
        <f t="shared" si="17"/>
        <v>0</v>
      </c>
      <c r="P134" s="83"/>
      <c r="Q134" s="82"/>
      <c r="R134" s="83"/>
      <c r="S134" s="83"/>
      <c r="T134" s="119" t="str">
        <f t="shared" si="22"/>
        <v/>
      </c>
      <c r="U134" s="119">
        <f t="shared" si="23"/>
        <v>0</v>
      </c>
      <c r="V134" s="119"/>
      <c r="W134" s="117">
        <f t="shared" si="24"/>
        <v>0</v>
      </c>
      <c r="X134" s="124" t="str">
        <f t="shared" si="25"/>
        <v/>
      </c>
      <c r="Y134" s="125">
        <f t="shared" si="26"/>
        <v>0</v>
      </c>
      <c r="Z134" s="118">
        <f t="shared" si="27"/>
        <v>0.3</v>
      </c>
    </row>
    <row r="135" spans="1:26" ht="20.100000000000001" customHeight="1">
      <c r="A135" s="63"/>
      <c r="B135" s="64"/>
      <c r="C135" s="65"/>
      <c r="D135" s="65"/>
      <c r="E135" s="80"/>
      <c r="F135" s="51">
        <f t="shared" si="14"/>
        <v>0</v>
      </c>
      <c r="G135" s="81"/>
      <c r="H135" s="196"/>
      <c r="I135" s="53">
        <f t="shared" si="15"/>
        <v>0</v>
      </c>
      <c r="J135" s="54">
        <f t="shared" si="18"/>
        <v>0</v>
      </c>
      <c r="K135" s="54">
        <f t="shared" si="19"/>
        <v>0</v>
      </c>
      <c r="L135" s="55">
        <f t="shared" si="20"/>
        <v>0</v>
      </c>
      <c r="M135" s="52">
        <f t="shared" si="16"/>
        <v>0</v>
      </c>
      <c r="N135" s="56" t="str">
        <f t="shared" si="21"/>
        <v/>
      </c>
      <c r="O135" s="57">
        <f t="shared" si="17"/>
        <v>0</v>
      </c>
      <c r="P135" s="83"/>
      <c r="Q135" s="82"/>
      <c r="R135" s="83"/>
      <c r="S135" s="83"/>
      <c r="T135" s="119" t="str">
        <f t="shared" si="22"/>
        <v/>
      </c>
      <c r="U135" s="119">
        <f t="shared" si="23"/>
        <v>0</v>
      </c>
      <c r="V135" s="119"/>
      <c r="W135" s="117">
        <f t="shared" si="24"/>
        <v>0</v>
      </c>
      <c r="X135" s="124" t="str">
        <f t="shared" si="25"/>
        <v/>
      </c>
      <c r="Y135" s="125">
        <f t="shared" si="26"/>
        <v>0</v>
      </c>
      <c r="Z135" s="118">
        <f t="shared" si="27"/>
        <v>0.3</v>
      </c>
    </row>
    <row r="136" spans="1:26" ht="20.100000000000001" customHeight="1">
      <c r="A136" s="63"/>
      <c r="B136" s="64"/>
      <c r="C136" s="65"/>
      <c r="D136" s="65"/>
      <c r="E136" s="80"/>
      <c r="F136" s="51">
        <f t="shared" si="14"/>
        <v>0</v>
      </c>
      <c r="G136" s="81"/>
      <c r="H136" s="196"/>
      <c r="I136" s="53">
        <f t="shared" si="15"/>
        <v>0</v>
      </c>
      <c r="J136" s="54">
        <f t="shared" si="18"/>
        <v>0</v>
      </c>
      <c r="K136" s="54">
        <f t="shared" si="19"/>
        <v>0</v>
      </c>
      <c r="L136" s="55">
        <f t="shared" si="20"/>
        <v>0</v>
      </c>
      <c r="M136" s="52">
        <f t="shared" si="16"/>
        <v>0</v>
      </c>
      <c r="N136" s="56" t="str">
        <f t="shared" si="21"/>
        <v/>
      </c>
      <c r="O136" s="57">
        <f t="shared" si="17"/>
        <v>0</v>
      </c>
      <c r="P136" s="83"/>
      <c r="Q136" s="82"/>
      <c r="R136" s="83"/>
      <c r="S136" s="83"/>
      <c r="T136" s="119" t="str">
        <f t="shared" si="22"/>
        <v/>
      </c>
      <c r="U136" s="119">
        <f t="shared" si="23"/>
        <v>0</v>
      </c>
      <c r="V136" s="119"/>
      <c r="W136" s="117">
        <f t="shared" si="24"/>
        <v>0</v>
      </c>
      <c r="X136" s="124" t="str">
        <f t="shared" si="25"/>
        <v/>
      </c>
      <c r="Y136" s="125">
        <f t="shared" si="26"/>
        <v>0</v>
      </c>
      <c r="Z136" s="118">
        <f t="shared" si="27"/>
        <v>0.3</v>
      </c>
    </row>
    <row r="137" spans="1:26" ht="20.100000000000001" customHeight="1">
      <c r="A137" s="63"/>
      <c r="B137" s="64"/>
      <c r="C137" s="65"/>
      <c r="D137" s="65"/>
      <c r="E137" s="80"/>
      <c r="F137" s="51">
        <f t="shared" si="14"/>
        <v>0</v>
      </c>
      <c r="G137" s="81"/>
      <c r="H137" s="196"/>
      <c r="I137" s="53">
        <f t="shared" si="15"/>
        <v>0</v>
      </c>
      <c r="J137" s="54">
        <f t="shared" si="18"/>
        <v>0</v>
      </c>
      <c r="K137" s="54">
        <f t="shared" si="19"/>
        <v>0</v>
      </c>
      <c r="L137" s="55">
        <f t="shared" si="20"/>
        <v>0</v>
      </c>
      <c r="M137" s="52">
        <f t="shared" si="16"/>
        <v>0</v>
      </c>
      <c r="N137" s="56" t="str">
        <f t="shared" si="21"/>
        <v/>
      </c>
      <c r="O137" s="57">
        <f t="shared" si="17"/>
        <v>0</v>
      </c>
      <c r="P137" s="83"/>
      <c r="Q137" s="82"/>
      <c r="R137" s="83"/>
      <c r="S137" s="83"/>
      <c r="T137" s="119" t="str">
        <f t="shared" si="22"/>
        <v/>
      </c>
      <c r="U137" s="119">
        <f t="shared" si="23"/>
        <v>0</v>
      </c>
      <c r="V137" s="119"/>
      <c r="W137" s="117">
        <f t="shared" si="24"/>
        <v>0</v>
      </c>
      <c r="X137" s="124" t="str">
        <f t="shared" si="25"/>
        <v/>
      </c>
      <c r="Y137" s="125">
        <f t="shared" si="26"/>
        <v>0</v>
      </c>
      <c r="Z137" s="118">
        <f t="shared" si="27"/>
        <v>0.3</v>
      </c>
    </row>
    <row r="138" spans="1:26" ht="20.100000000000001" customHeight="1">
      <c r="A138" s="63"/>
      <c r="B138" s="64"/>
      <c r="C138" s="65"/>
      <c r="D138" s="65"/>
      <c r="E138" s="80"/>
      <c r="F138" s="51">
        <f t="shared" si="14"/>
        <v>0</v>
      </c>
      <c r="G138" s="81"/>
      <c r="H138" s="196"/>
      <c r="I138" s="53">
        <f t="shared" si="15"/>
        <v>0</v>
      </c>
      <c r="J138" s="54">
        <f t="shared" si="18"/>
        <v>0</v>
      </c>
      <c r="K138" s="54">
        <f t="shared" si="19"/>
        <v>0</v>
      </c>
      <c r="L138" s="55">
        <f t="shared" si="20"/>
        <v>0</v>
      </c>
      <c r="M138" s="52">
        <f t="shared" si="16"/>
        <v>0</v>
      </c>
      <c r="N138" s="56" t="str">
        <f t="shared" si="21"/>
        <v/>
      </c>
      <c r="O138" s="57">
        <f t="shared" si="17"/>
        <v>0</v>
      </c>
      <c r="P138" s="83"/>
      <c r="Q138" s="82"/>
      <c r="R138" s="83"/>
      <c r="S138" s="83"/>
      <c r="T138" s="119" t="str">
        <f t="shared" si="22"/>
        <v/>
      </c>
      <c r="U138" s="119">
        <f t="shared" si="23"/>
        <v>0</v>
      </c>
      <c r="V138" s="119"/>
      <c r="W138" s="117">
        <f t="shared" si="24"/>
        <v>0</v>
      </c>
      <c r="X138" s="124" t="str">
        <f t="shared" si="25"/>
        <v/>
      </c>
      <c r="Y138" s="125">
        <f t="shared" si="26"/>
        <v>0</v>
      </c>
      <c r="Z138" s="118">
        <f t="shared" si="27"/>
        <v>0.3</v>
      </c>
    </row>
    <row r="139" spans="1:26" ht="20.100000000000001" customHeight="1">
      <c r="A139" s="63"/>
      <c r="B139" s="64"/>
      <c r="C139" s="65"/>
      <c r="D139" s="65"/>
      <c r="E139" s="80"/>
      <c r="F139" s="51">
        <f t="shared" si="14"/>
        <v>0</v>
      </c>
      <c r="G139" s="81"/>
      <c r="H139" s="196"/>
      <c r="I139" s="53">
        <f t="shared" si="15"/>
        <v>0</v>
      </c>
      <c r="J139" s="54">
        <f t="shared" si="18"/>
        <v>0</v>
      </c>
      <c r="K139" s="54">
        <f t="shared" si="19"/>
        <v>0</v>
      </c>
      <c r="L139" s="55">
        <f t="shared" si="20"/>
        <v>0</v>
      </c>
      <c r="M139" s="52">
        <f t="shared" si="16"/>
        <v>0</v>
      </c>
      <c r="N139" s="56" t="str">
        <f t="shared" si="21"/>
        <v/>
      </c>
      <c r="O139" s="57">
        <f t="shared" si="17"/>
        <v>0</v>
      </c>
      <c r="P139" s="83"/>
      <c r="Q139" s="82"/>
      <c r="R139" s="83"/>
      <c r="S139" s="83"/>
      <c r="T139" s="119" t="str">
        <f t="shared" si="22"/>
        <v/>
      </c>
      <c r="U139" s="119">
        <f t="shared" si="23"/>
        <v>0</v>
      </c>
      <c r="V139" s="119"/>
      <c r="W139" s="117">
        <f t="shared" si="24"/>
        <v>0</v>
      </c>
      <c r="X139" s="124" t="str">
        <f t="shared" si="25"/>
        <v/>
      </c>
      <c r="Y139" s="125">
        <f t="shared" si="26"/>
        <v>0</v>
      </c>
      <c r="Z139" s="118">
        <f t="shared" si="27"/>
        <v>0.3</v>
      </c>
    </row>
    <row r="140" spans="1:26" ht="20.100000000000001" customHeight="1">
      <c r="A140" s="63"/>
      <c r="B140" s="64"/>
      <c r="C140" s="65"/>
      <c r="D140" s="65"/>
      <c r="E140" s="80"/>
      <c r="F140" s="51">
        <f t="shared" si="14"/>
        <v>0</v>
      </c>
      <c r="G140" s="81"/>
      <c r="H140" s="196"/>
      <c r="I140" s="53">
        <f t="shared" si="15"/>
        <v>0</v>
      </c>
      <c r="J140" s="54">
        <f t="shared" si="18"/>
        <v>0</v>
      </c>
      <c r="K140" s="54">
        <f t="shared" si="19"/>
        <v>0</v>
      </c>
      <c r="L140" s="55">
        <f t="shared" si="20"/>
        <v>0</v>
      </c>
      <c r="M140" s="52">
        <f t="shared" si="16"/>
        <v>0</v>
      </c>
      <c r="N140" s="56" t="str">
        <f t="shared" si="21"/>
        <v/>
      </c>
      <c r="O140" s="57">
        <f t="shared" si="17"/>
        <v>0</v>
      </c>
      <c r="P140" s="83"/>
      <c r="Q140" s="82"/>
      <c r="R140" s="83"/>
      <c r="S140" s="83"/>
      <c r="T140" s="119" t="str">
        <f t="shared" si="22"/>
        <v/>
      </c>
      <c r="U140" s="119">
        <f t="shared" si="23"/>
        <v>0</v>
      </c>
      <c r="V140" s="119"/>
      <c r="W140" s="117">
        <f t="shared" si="24"/>
        <v>0</v>
      </c>
      <c r="X140" s="124" t="str">
        <f t="shared" si="25"/>
        <v/>
      </c>
      <c r="Y140" s="125">
        <f t="shared" si="26"/>
        <v>0</v>
      </c>
      <c r="Z140" s="118">
        <f t="shared" si="27"/>
        <v>0.3</v>
      </c>
    </row>
    <row r="141" spans="1:26" ht="20.100000000000001" customHeight="1">
      <c r="A141" s="63"/>
      <c r="B141" s="64"/>
      <c r="C141" s="65"/>
      <c r="D141" s="65"/>
      <c r="E141" s="80"/>
      <c r="F141" s="51">
        <f t="shared" si="14"/>
        <v>0</v>
      </c>
      <c r="G141" s="81"/>
      <c r="H141" s="196"/>
      <c r="I141" s="53">
        <f t="shared" si="15"/>
        <v>0</v>
      </c>
      <c r="J141" s="54">
        <f t="shared" si="18"/>
        <v>0</v>
      </c>
      <c r="K141" s="54">
        <f t="shared" si="19"/>
        <v>0</v>
      </c>
      <c r="L141" s="55">
        <f t="shared" si="20"/>
        <v>0</v>
      </c>
      <c r="M141" s="52">
        <f t="shared" si="16"/>
        <v>0</v>
      </c>
      <c r="N141" s="56" t="str">
        <f t="shared" si="21"/>
        <v/>
      </c>
      <c r="O141" s="57">
        <f t="shared" si="17"/>
        <v>0</v>
      </c>
      <c r="P141" s="83"/>
      <c r="Q141" s="82"/>
      <c r="R141" s="83"/>
      <c r="S141" s="83"/>
      <c r="T141" s="119" t="str">
        <f t="shared" si="22"/>
        <v/>
      </c>
      <c r="U141" s="119">
        <f t="shared" si="23"/>
        <v>0</v>
      </c>
      <c r="V141" s="119"/>
      <c r="W141" s="117">
        <f t="shared" si="24"/>
        <v>0</v>
      </c>
      <c r="X141" s="124" t="str">
        <f t="shared" si="25"/>
        <v/>
      </c>
      <c r="Y141" s="125">
        <f t="shared" si="26"/>
        <v>0</v>
      </c>
      <c r="Z141" s="118">
        <f t="shared" si="27"/>
        <v>0.3</v>
      </c>
    </row>
    <row r="142" spans="1:26" ht="20.100000000000001" customHeight="1">
      <c r="A142" s="63"/>
      <c r="B142" s="64"/>
      <c r="C142" s="65"/>
      <c r="D142" s="65"/>
      <c r="E142" s="80"/>
      <c r="F142" s="51">
        <f t="shared" ref="F142:F205" si="28">(D142+E142)</f>
        <v>0</v>
      </c>
      <c r="G142" s="81"/>
      <c r="H142" s="196"/>
      <c r="I142" s="53">
        <f t="shared" ref="I142:I202" si="29">ROUNDUP(IF(G142="vacant",0,(+G142*+Z142)),0)</f>
        <v>0</v>
      </c>
      <c r="J142" s="54">
        <f t="shared" si="18"/>
        <v>0</v>
      </c>
      <c r="K142" s="54">
        <f t="shared" si="19"/>
        <v>0</v>
      </c>
      <c r="L142" s="55">
        <f t="shared" si="20"/>
        <v>0</v>
      </c>
      <c r="M142" s="52">
        <f t="shared" ref="M142:M202" si="30">IF(G142="vacant","",ROUNDDOWN(IF(J142=0,0,(IF(K142=0,0,+(K142+E142)/G142))),2))</f>
        <v>0</v>
      </c>
      <c r="N142" s="56" t="str">
        <f t="shared" si="21"/>
        <v/>
      </c>
      <c r="O142" s="57">
        <f t="shared" ref="O142:O205" si="31">IF(J142&lt;D142,(D142-(IF(J142&lt;0.5,0,J142))),0)</f>
        <v>0</v>
      </c>
      <c r="P142" s="83"/>
      <c r="Q142" s="82"/>
      <c r="R142" s="83"/>
      <c r="S142" s="83"/>
      <c r="T142" s="119" t="str">
        <f t="shared" si="22"/>
        <v/>
      </c>
      <c r="U142" s="119">
        <f t="shared" si="23"/>
        <v>0</v>
      </c>
      <c r="V142" s="119"/>
      <c r="W142" s="117">
        <f t="shared" si="24"/>
        <v>0</v>
      </c>
      <c r="X142" s="124" t="str">
        <f t="shared" si="25"/>
        <v/>
      </c>
      <c r="Y142" s="125">
        <f t="shared" si="26"/>
        <v>0</v>
      </c>
      <c r="Z142" s="118">
        <f t="shared" si="27"/>
        <v>0.3</v>
      </c>
    </row>
    <row r="143" spans="1:26" ht="20.100000000000001" customHeight="1">
      <c r="A143" s="63"/>
      <c r="B143" s="64"/>
      <c r="C143" s="65"/>
      <c r="D143" s="65"/>
      <c r="E143" s="80"/>
      <c r="F143" s="51">
        <f t="shared" si="28"/>
        <v>0</v>
      </c>
      <c r="G143" s="81"/>
      <c r="H143" s="196"/>
      <c r="I143" s="53">
        <f t="shared" si="29"/>
        <v>0</v>
      </c>
      <c r="J143" s="54">
        <f t="shared" ref="J143:J206" si="32">IF(G143="vacant","",IF(I143=0,0,I143-E143))</f>
        <v>0</v>
      </c>
      <c r="K143" s="54">
        <f t="shared" ref="K143:K202" si="33">IF(AND($L$3="x",G143="vacant"),"",IF($L$3="x",D143,IF(J143&lt;D143,D143,J143)))</f>
        <v>0</v>
      </c>
      <c r="L143" s="55">
        <f t="shared" ref="L143:L206" si="34">IF(G143="vacant","",IF(K143=D143,0,K143-D143))</f>
        <v>0</v>
      </c>
      <c r="M143" s="52">
        <f t="shared" si="30"/>
        <v>0</v>
      </c>
      <c r="N143" s="56" t="str">
        <f t="shared" ref="N143:N202" si="35">IF(G143="vacant","",IF(OR(P143="erap",P143="other",P143="srap"),"",IF(M143&gt;Z143,"X","")))</f>
        <v/>
      </c>
      <c r="O143" s="57">
        <f t="shared" si="31"/>
        <v>0</v>
      </c>
      <c r="P143" s="83"/>
      <c r="Q143" s="82"/>
      <c r="R143" s="83"/>
      <c r="S143" s="83"/>
      <c r="T143" s="119" t="str">
        <f t="shared" ref="T143:T206" si="36">IF(AND($Q143&lt;62,$Q143&gt;0,$S$3="Elderly",ISBLANK($R143)),"ALERT","")</f>
        <v/>
      </c>
      <c r="U143" s="119">
        <f t="shared" ref="U143:U206" si="37">IF(AND(O143=0,P143="erap"),0,IF(P143="srap",0,IF(AND(S143="P",P143="erap"),0,IF(AND(S143="t",P143="erap"),0,IF(P143="other",0,IF(P143="",0,IF(AND(S143="",P143="erap"),D143-J143,O143)))))))</f>
        <v>0</v>
      </c>
      <c r="V143" s="119"/>
      <c r="W143" s="117">
        <f t="shared" ref="W143:W206" si="38">IF(AND(G143="vacant",S143="t"),AVERAGEIF(O$14:O$225,"&gt;0"),IF(AND(G143="vacant",S143="p"),AVERAGEIF(O$14:O$225,"&gt;0"),IF(AND(S143="",P143="",O143&gt;0),"overburdened",IF(AND(S143="",P143="other"),0,IF(AND(P143="erap",S143=""),0,IF(AND(P143="SRAP",S143=""),"ALERT",IF(AND(O143=0,S143="p"),"ALERT",IF(AND(O143=0,S143="t"),"ALERT",IF(AND(S143="t",P143="other"),"0",IF(AND(S143="p",P143="other"),"0",O143))))))))))</f>
        <v>0</v>
      </c>
      <c r="X143" s="124" t="str">
        <f t="shared" ref="X143:X202" si="39">IF(AND(G143="vacant",S143="t"),"ALERT",IF(AND(G143="vacant",S143="p"),"ALERT",IF(AND(S143="p",P143="other"),"ALERT",IF(AND(S143="t",P143="other"),"ALERT",IF(AND(P143="rap",S143=""),"ALERT",IF(AND(W143&gt;0,P143="erap",S143=""),"ALERT",""))))))</f>
        <v/>
      </c>
      <c r="Y143" s="125">
        <f t="shared" ref="Y143:Y206" si="40">IF(AND(R143="Y",S143="p",Q143&lt;62),62,IF(AND(R143="Y",S143="t",Q143&lt;62),62,Q143))</f>
        <v>0</v>
      </c>
      <c r="Z143" s="118">
        <f t="shared" ref="Z143:Z202" si="41">IF(P143="other",0.3,IF(AND(Y143&lt;62,P143="srap",R143=""),0.4,IF(AND(S143="t",Q143=""),0.3,IF(AND(S143="p",Q143=""),0.3,IF(AND(Y143=62,Q143=""),$O$3,IF(Y143=0,$O$3,IF(AND(S143=""),$O$3,IF(Y143&gt;=62,0.3,(IF(Y143&lt;62,0.4))))))))))</f>
        <v>0.3</v>
      </c>
    </row>
    <row r="144" spans="1:26" ht="20.100000000000001" customHeight="1">
      <c r="A144" s="63"/>
      <c r="B144" s="64"/>
      <c r="C144" s="65"/>
      <c r="D144" s="65"/>
      <c r="E144" s="80"/>
      <c r="F144" s="51">
        <f t="shared" si="28"/>
        <v>0</v>
      </c>
      <c r="G144" s="81"/>
      <c r="H144" s="196"/>
      <c r="I144" s="53">
        <f t="shared" si="29"/>
        <v>0</v>
      </c>
      <c r="J144" s="54">
        <f t="shared" si="32"/>
        <v>0</v>
      </c>
      <c r="K144" s="54">
        <f t="shared" si="33"/>
        <v>0</v>
      </c>
      <c r="L144" s="55">
        <f t="shared" si="34"/>
        <v>0</v>
      </c>
      <c r="M144" s="52">
        <f t="shared" si="30"/>
        <v>0</v>
      </c>
      <c r="N144" s="56" t="str">
        <f t="shared" si="35"/>
        <v/>
      </c>
      <c r="O144" s="57">
        <f t="shared" si="31"/>
        <v>0</v>
      </c>
      <c r="P144" s="83"/>
      <c r="Q144" s="82"/>
      <c r="R144" s="83"/>
      <c r="S144" s="83"/>
      <c r="T144" s="119" t="str">
        <f t="shared" si="36"/>
        <v/>
      </c>
      <c r="U144" s="119">
        <f t="shared" si="37"/>
        <v>0</v>
      </c>
      <c r="V144" s="119"/>
      <c r="W144" s="117">
        <f t="shared" si="38"/>
        <v>0</v>
      </c>
      <c r="X144" s="124" t="str">
        <f t="shared" si="39"/>
        <v/>
      </c>
      <c r="Y144" s="125">
        <f t="shared" si="40"/>
        <v>0</v>
      </c>
      <c r="Z144" s="118">
        <f t="shared" si="41"/>
        <v>0.3</v>
      </c>
    </row>
    <row r="145" spans="1:26" ht="20.100000000000001" customHeight="1">
      <c r="A145" s="63"/>
      <c r="B145" s="64"/>
      <c r="C145" s="65"/>
      <c r="D145" s="65"/>
      <c r="E145" s="80"/>
      <c r="F145" s="51">
        <f t="shared" si="28"/>
        <v>0</v>
      </c>
      <c r="G145" s="81"/>
      <c r="H145" s="196"/>
      <c r="I145" s="53">
        <f t="shared" si="29"/>
        <v>0</v>
      </c>
      <c r="J145" s="54">
        <f t="shared" si="32"/>
        <v>0</v>
      </c>
      <c r="K145" s="54">
        <f t="shared" si="33"/>
        <v>0</v>
      </c>
      <c r="L145" s="55">
        <f t="shared" si="34"/>
        <v>0</v>
      </c>
      <c r="M145" s="52">
        <f t="shared" si="30"/>
        <v>0</v>
      </c>
      <c r="N145" s="56" t="str">
        <f t="shared" si="35"/>
        <v/>
      </c>
      <c r="O145" s="57">
        <f t="shared" si="31"/>
        <v>0</v>
      </c>
      <c r="P145" s="83"/>
      <c r="Q145" s="82"/>
      <c r="R145" s="83"/>
      <c r="S145" s="83"/>
      <c r="T145" s="119" t="str">
        <f t="shared" si="36"/>
        <v/>
      </c>
      <c r="U145" s="119">
        <f t="shared" si="37"/>
        <v>0</v>
      </c>
      <c r="V145" s="119"/>
      <c r="W145" s="117">
        <f t="shared" si="38"/>
        <v>0</v>
      </c>
      <c r="X145" s="124" t="str">
        <f t="shared" si="39"/>
        <v/>
      </c>
      <c r="Y145" s="125">
        <f t="shared" si="40"/>
        <v>0</v>
      </c>
      <c r="Z145" s="118">
        <f t="shared" si="41"/>
        <v>0.3</v>
      </c>
    </row>
    <row r="146" spans="1:26" ht="20.100000000000001" customHeight="1">
      <c r="A146" s="63"/>
      <c r="B146" s="64"/>
      <c r="C146" s="65"/>
      <c r="D146" s="65"/>
      <c r="E146" s="80"/>
      <c r="F146" s="51">
        <f t="shared" si="28"/>
        <v>0</v>
      </c>
      <c r="G146" s="81"/>
      <c r="H146" s="196"/>
      <c r="I146" s="53">
        <f t="shared" si="29"/>
        <v>0</v>
      </c>
      <c r="J146" s="54">
        <f t="shared" si="32"/>
        <v>0</v>
      </c>
      <c r="K146" s="54">
        <f t="shared" si="33"/>
        <v>0</v>
      </c>
      <c r="L146" s="55">
        <f t="shared" si="34"/>
        <v>0</v>
      </c>
      <c r="M146" s="52">
        <f t="shared" si="30"/>
        <v>0</v>
      </c>
      <c r="N146" s="56" t="str">
        <f t="shared" si="35"/>
        <v/>
      </c>
      <c r="O146" s="57">
        <f t="shared" si="31"/>
        <v>0</v>
      </c>
      <c r="P146" s="83"/>
      <c r="Q146" s="82"/>
      <c r="R146" s="83"/>
      <c r="S146" s="83"/>
      <c r="T146" s="119" t="str">
        <f t="shared" si="36"/>
        <v/>
      </c>
      <c r="U146" s="119">
        <f t="shared" si="37"/>
        <v>0</v>
      </c>
      <c r="V146" s="119"/>
      <c r="W146" s="117">
        <f t="shared" si="38"/>
        <v>0</v>
      </c>
      <c r="X146" s="124" t="str">
        <f t="shared" si="39"/>
        <v/>
      </c>
      <c r="Y146" s="125">
        <f t="shared" si="40"/>
        <v>0</v>
      </c>
      <c r="Z146" s="118">
        <f t="shared" si="41"/>
        <v>0.3</v>
      </c>
    </row>
    <row r="147" spans="1:26" ht="20.100000000000001" customHeight="1">
      <c r="A147" s="63"/>
      <c r="B147" s="64"/>
      <c r="C147" s="65"/>
      <c r="D147" s="65"/>
      <c r="E147" s="80"/>
      <c r="F147" s="51">
        <f t="shared" si="28"/>
        <v>0</v>
      </c>
      <c r="G147" s="81"/>
      <c r="H147" s="196"/>
      <c r="I147" s="53">
        <f t="shared" si="29"/>
        <v>0</v>
      </c>
      <c r="J147" s="54">
        <f t="shared" si="32"/>
        <v>0</v>
      </c>
      <c r="K147" s="54">
        <f t="shared" si="33"/>
        <v>0</v>
      </c>
      <c r="L147" s="55">
        <f t="shared" si="34"/>
        <v>0</v>
      </c>
      <c r="M147" s="52">
        <f t="shared" si="30"/>
        <v>0</v>
      </c>
      <c r="N147" s="56" t="str">
        <f t="shared" si="35"/>
        <v/>
      </c>
      <c r="O147" s="57">
        <f t="shared" si="31"/>
        <v>0</v>
      </c>
      <c r="P147" s="83"/>
      <c r="Q147" s="82"/>
      <c r="R147" s="83"/>
      <c r="S147" s="83"/>
      <c r="T147" s="119" t="str">
        <f t="shared" si="36"/>
        <v/>
      </c>
      <c r="U147" s="119">
        <f t="shared" si="37"/>
        <v>0</v>
      </c>
      <c r="V147" s="119"/>
      <c r="W147" s="117">
        <f t="shared" si="38"/>
        <v>0</v>
      </c>
      <c r="X147" s="124" t="str">
        <f t="shared" si="39"/>
        <v/>
      </c>
      <c r="Y147" s="125">
        <f t="shared" si="40"/>
        <v>0</v>
      </c>
      <c r="Z147" s="118">
        <f t="shared" si="41"/>
        <v>0.3</v>
      </c>
    </row>
    <row r="148" spans="1:26" ht="20.100000000000001" customHeight="1">
      <c r="A148" s="63"/>
      <c r="B148" s="64"/>
      <c r="C148" s="65"/>
      <c r="D148" s="65"/>
      <c r="E148" s="80"/>
      <c r="F148" s="51">
        <f t="shared" si="28"/>
        <v>0</v>
      </c>
      <c r="G148" s="81"/>
      <c r="H148" s="196"/>
      <c r="I148" s="53">
        <f t="shared" si="29"/>
        <v>0</v>
      </c>
      <c r="J148" s="54">
        <f t="shared" si="32"/>
        <v>0</v>
      </c>
      <c r="K148" s="54">
        <f t="shared" si="33"/>
        <v>0</v>
      </c>
      <c r="L148" s="55">
        <f t="shared" si="34"/>
        <v>0</v>
      </c>
      <c r="M148" s="52">
        <f t="shared" si="30"/>
        <v>0</v>
      </c>
      <c r="N148" s="56" t="str">
        <f t="shared" si="35"/>
        <v/>
      </c>
      <c r="O148" s="57">
        <f t="shared" si="31"/>
        <v>0</v>
      </c>
      <c r="P148" s="83"/>
      <c r="Q148" s="82"/>
      <c r="R148" s="83"/>
      <c r="S148" s="83"/>
      <c r="T148" s="119" t="str">
        <f t="shared" si="36"/>
        <v/>
      </c>
      <c r="U148" s="119">
        <f t="shared" si="37"/>
        <v>0</v>
      </c>
      <c r="V148" s="119"/>
      <c r="W148" s="117">
        <f t="shared" si="38"/>
        <v>0</v>
      </c>
      <c r="X148" s="124" t="str">
        <f t="shared" si="39"/>
        <v/>
      </c>
      <c r="Y148" s="125">
        <f t="shared" si="40"/>
        <v>0</v>
      </c>
      <c r="Z148" s="118">
        <f t="shared" si="41"/>
        <v>0.3</v>
      </c>
    </row>
    <row r="149" spans="1:26" ht="20.100000000000001" customHeight="1">
      <c r="A149" s="63"/>
      <c r="B149" s="64"/>
      <c r="C149" s="65"/>
      <c r="D149" s="65"/>
      <c r="E149" s="80"/>
      <c r="F149" s="51">
        <f t="shared" si="28"/>
        <v>0</v>
      </c>
      <c r="G149" s="81"/>
      <c r="H149" s="196"/>
      <c r="I149" s="53">
        <f t="shared" si="29"/>
        <v>0</v>
      </c>
      <c r="J149" s="54">
        <f t="shared" si="32"/>
        <v>0</v>
      </c>
      <c r="K149" s="54">
        <f t="shared" si="33"/>
        <v>0</v>
      </c>
      <c r="L149" s="55">
        <f t="shared" si="34"/>
        <v>0</v>
      </c>
      <c r="M149" s="52">
        <f t="shared" si="30"/>
        <v>0</v>
      </c>
      <c r="N149" s="56" t="str">
        <f t="shared" si="35"/>
        <v/>
      </c>
      <c r="O149" s="57">
        <f t="shared" si="31"/>
        <v>0</v>
      </c>
      <c r="P149" s="83"/>
      <c r="Q149" s="82"/>
      <c r="R149" s="83"/>
      <c r="S149" s="83"/>
      <c r="T149" s="119" t="str">
        <f t="shared" si="36"/>
        <v/>
      </c>
      <c r="U149" s="119">
        <f t="shared" si="37"/>
        <v>0</v>
      </c>
      <c r="V149" s="119"/>
      <c r="W149" s="117">
        <f t="shared" si="38"/>
        <v>0</v>
      </c>
      <c r="X149" s="124" t="str">
        <f t="shared" si="39"/>
        <v/>
      </c>
      <c r="Y149" s="125">
        <f t="shared" si="40"/>
        <v>0</v>
      </c>
      <c r="Z149" s="118">
        <f t="shared" si="41"/>
        <v>0.3</v>
      </c>
    </row>
    <row r="150" spans="1:26" ht="20.100000000000001" customHeight="1">
      <c r="A150" s="63"/>
      <c r="B150" s="64"/>
      <c r="C150" s="65"/>
      <c r="D150" s="65"/>
      <c r="E150" s="80"/>
      <c r="F150" s="51">
        <f t="shared" si="28"/>
        <v>0</v>
      </c>
      <c r="G150" s="81"/>
      <c r="H150" s="196"/>
      <c r="I150" s="53">
        <f t="shared" si="29"/>
        <v>0</v>
      </c>
      <c r="J150" s="54">
        <f t="shared" si="32"/>
        <v>0</v>
      </c>
      <c r="K150" s="54">
        <f t="shared" si="33"/>
        <v>0</v>
      </c>
      <c r="L150" s="55">
        <f t="shared" si="34"/>
        <v>0</v>
      </c>
      <c r="M150" s="52">
        <f t="shared" si="30"/>
        <v>0</v>
      </c>
      <c r="N150" s="56" t="str">
        <f t="shared" si="35"/>
        <v/>
      </c>
      <c r="O150" s="57">
        <f t="shared" si="31"/>
        <v>0</v>
      </c>
      <c r="P150" s="83"/>
      <c r="Q150" s="82"/>
      <c r="R150" s="83"/>
      <c r="S150" s="83"/>
      <c r="T150" s="119" t="str">
        <f t="shared" si="36"/>
        <v/>
      </c>
      <c r="U150" s="119">
        <f t="shared" si="37"/>
        <v>0</v>
      </c>
      <c r="V150" s="119"/>
      <c r="W150" s="117">
        <f t="shared" si="38"/>
        <v>0</v>
      </c>
      <c r="X150" s="124" t="str">
        <f t="shared" si="39"/>
        <v/>
      </c>
      <c r="Y150" s="125">
        <f t="shared" si="40"/>
        <v>0</v>
      </c>
      <c r="Z150" s="118">
        <f t="shared" si="41"/>
        <v>0.3</v>
      </c>
    </row>
    <row r="151" spans="1:26" ht="20.100000000000001" customHeight="1">
      <c r="A151" s="63"/>
      <c r="B151" s="64"/>
      <c r="C151" s="65"/>
      <c r="D151" s="65"/>
      <c r="E151" s="80"/>
      <c r="F151" s="51">
        <f t="shared" si="28"/>
        <v>0</v>
      </c>
      <c r="G151" s="81"/>
      <c r="H151" s="196"/>
      <c r="I151" s="53">
        <f t="shared" si="29"/>
        <v>0</v>
      </c>
      <c r="J151" s="54">
        <f t="shared" si="32"/>
        <v>0</v>
      </c>
      <c r="K151" s="54">
        <f t="shared" si="33"/>
        <v>0</v>
      </c>
      <c r="L151" s="55">
        <f t="shared" si="34"/>
        <v>0</v>
      </c>
      <c r="M151" s="52">
        <f t="shared" si="30"/>
        <v>0</v>
      </c>
      <c r="N151" s="56" t="str">
        <f t="shared" si="35"/>
        <v/>
      </c>
      <c r="O151" s="57">
        <f t="shared" si="31"/>
        <v>0</v>
      </c>
      <c r="P151" s="83"/>
      <c r="Q151" s="82"/>
      <c r="R151" s="83"/>
      <c r="S151" s="83"/>
      <c r="T151" s="119" t="str">
        <f t="shared" si="36"/>
        <v/>
      </c>
      <c r="U151" s="119">
        <f t="shared" si="37"/>
        <v>0</v>
      </c>
      <c r="V151" s="119"/>
      <c r="W151" s="117">
        <f t="shared" si="38"/>
        <v>0</v>
      </c>
      <c r="X151" s="124" t="str">
        <f t="shared" si="39"/>
        <v/>
      </c>
      <c r="Y151" s="125">
        <f t="shared" si="40"/>
        <v>0</v>
      </c>
      <c r="Z151" s="118">
        <f t="shared" si="41"/>
        <v>0.3</v>
      </c>
    </row>
    <row r="152" spans="1:26" ht="20.100000000000001" customHeight="1">
      <c r="A152" s="63"/>
      <c r="B152" s="64"/>
      <c r="C152" s="65"/>
      <c r="D152" s="65"/>
      <c r="E152" s="80"/>
      <c r="F152" s="51">
        <f t="shared" si="28"/>
        <v>0</v>
      </c>
      <c r="G152" s="81"/>
      <c r="H152" s="196"/>
      <c r="I152" s="53">
        <f t="shared" si="29"/>
        <v>0</v>
      </c>
      <c r="J152" s="54">
        <f t="shared" si="32"/>
        <v>0</v>
      </c>
      <c r="K152" s="54">
        <f t="shared" si="33"/>
        <v>0</v>
      </c>
      <c r="L152" s="55">
        <f t="shared" si="34"/>
        <v>0</v>
      </c>
      <c r="M152" s="52">
        <f t="shared" si="30"/>
        <v>0</v>
      </c>
      <c r="N152" s="56" t="str">
        <f t="shared" si="35"/>
        <v/>
      </c>
      <c r="O152" s="57">
        <f t="shared" si="31"/>
        <v>0</v>
      </c>
      <c r="P152" s="83"/>
      <c r="Q152" s="82"/>
      <c r="R152" s="83"/>
      <c r="S152" s="83"/>
      <c r="T152" s="119" t="str">
        <f t="shared" si="36"/>
        <v/>
      </c>
      <c r="U152" s="119">
        <f t="shared" si="37"/>
        <v>0</v>
      </c>
      <c r="V152" s="119"/>
      <c r="W152" s="117">
        <f t="shared" si="38"/>
        <v>0</v>
      </c>
      <c r="X152" s="124" t="str">
        <f t="shared" si="39"/>
        <v/>
      </c>
      <c r="Y152" s="125">
        <f t="shared" si="40"/>
        <v>0</v>
      </c>
      <c r="Z152" s="118">
        <f t="shared" si="41"/>
        <v>0.3</v>
      </c>
    </row>
    <row r="153" spans="1:26" ht="20.100000000000001" customHeight="1">
      <c r="A153" s="63"/>
      <c r="B153" s="64"/>
      <c r="C153" s="65"/>
      <c r="D153" s="65"/>
      <c r="E153" s="80"/>
      <c r="F153" s="51">
        <f t="shared" si="28"/>
        <v>0</v>
      </c>
      <c r="G153" s="81"/>
      <c r="H153" s="196"/>
      <c r="I153" s="53">
        <f t="shared" si="29"/>
        <v>0</v>
      </c>
      <c r="J153" s="54">
        <f t="shared" si="32"/>
        <v>0</v>
      </c>
      <c r="K153" s="54">
        <f t="shared" si="33"/>
        <v>0</v>
      </c>
      <c r="L153" s="55">
        <f t="shared" si="34"/>
        <v>0</v>
      </c>
      <c r="M153" s="52">
        <f t="shared" si="30"/>
        <v>0</v>
      </c>
      <c r="N153" s="56" t="str">
        <f t="shared" si="35"/>
        <v/>
      </c>
      <c r="O153" s="57">
        <f t="shared" si="31"/>
        <v>0</v>
      </c>
      <c r="P153" s="83"/>
      <c r="Q153" s="82"/>
      <c r="R153" s="83"/>
      <c r="S153" s="83"/>
      <c r="T153" s="119" t="str">
        <f t="shared" si="36"/>
        <v/>
      </c>
      <c r="U153" s="119">
        <f t="shared" si="37"/>
        <v>0</v>
      </c>
      <c r="V153" s="119"/>
      <c r="W153" s="117">
        <f t="shared" si="38"/>
        <v>0</v>
      </c>
      <c r="X153" s="124" t="str">
        <f t="shared" si="39"/>
        <v/>
      </c>
      <c r="Y153" s="125">
        <f t="shared" si="40"/>
        <v>0</v>
      </c>
      <c r="Z153" s="118">
        <f t="shared" si="41"/>
        <v>0.3</v>
      </c>
    </row>
    <row r="154" spans="1:26" ht="20.100000000000001" customHeight="1">
      <c r="A154" s="63"/>
      <c r="B154" s="64"/>
      <c r="C154" s="65"/>
      <c r="D154" s="65"/>
      <c r="E154" s="80"/>
      <c r="F154" s="51">
        <f t="shared" si="28"/>
        <v>0</v>
      </c>
      <c r="G154" s="81"/>
      <c r="H154" s="196"/>
      <c r="I154" s="53">
        <f t="shared" si="29"/>
        <v>0</v>
      </c>
      <c r="J154" s="54">
        <f t="shared" si="32"/>
        <v>0</v>
      </c>
      <c r="K154" s="54">
        <f t="shared" si="33"/>
        <v>0</v>
      </c>
      <c r="L154" s="55">
        <f t="shared" si="34"/>
        <v>0</v>
      </c>
      <c r="M154" s="52">
        <f t="shared" si="30"/>
        <v>0</v>
      </c>
      <c r="N154" s="56" t="str">
        <f t="shared" si="35"/>
        <v/>
      </c>
      <c r="O154" s="57">
        <f t="shared" si="31"/>
        <v>0</v>
      </c>
      <c r="P154" s="83"/>
      <c r="Q154" s="82"/>
      <c r="R154" s="83"/>
      <c r="S154" s="83"/>
      <c r="T154" s="119" t="str">
        <f t="shared" si="36"/>
        <v/>
      </c>
      <c r="U154" s="119">
        <f t="shared" si="37"/>
        <v>0</v>
      </c>
      <c r="V154" s="119"/>
      <c r="W154" s="117">
        <f t="shared" si="38"/>
        <v>0</v>
      </c>
      <c r="X154" s="124" t="str">
        <f t="shared" si="39"/>
        <v/>
      </c>
      <c r="Y154" s="125">
        <f t="shared" si="40"/>
        <v>0</v>
      </c>
      <c r="Z154" s="118">
        <f t="shared" si="41"/>
        <v>0.3</v>
      </c>
    </row>
    <row r="155" spans="1:26" ht="20.100000000000001" customHeight="1">
      <c r="A155" s="63"/>
      <c r="B155" s="64"/>
      <c r="C155" s="65"/>
      <c r="D155" s="65"/>
      <c r="E155" s="80"/>
      <c r="F155" s="51">
        <f t="shared" si="28"/>
        <v>0</v>
      </c>
      <c r="G155" s="81"/>
      <c r="H155" s="196"/>
      <c r="I155" s="53">
        <f t="shared" si="29"/>
        <v>0</v>
      </c>
      <c r="J155" s="54">
        <f t="shared" si="32"/>
        <v>0</v>
      </c>
      <c r="K155" s="54">
        <f t="shared" si="33"/>
        <v>0</v>
      </c>
      <c r="L155" s="55">
        <f t="shared" si="34"/>
        <v>0</v>
      </c>
      <c r="M155" s="52">
        <f t="shared" si="30"/>
        <v>0</v>
      </c>
      <c r="N155" s="56" t="str">
        <f t="shared" si="35"/>
        <v/>
      </c>
      <c r="O155" s="57">
        <f t="shared" si="31"/>
        <v>0</v>
      </c>
      <c r="P155" s="83"/>
      <c r="Q155" s="82"/>
      <c r="R155" s="83"/>
      <c r="S155" s="83"/>
      <c r="T155" s="119" t="str">
        <f t="shared" si="36"/>
        <v/>
      </c>
      <c r="U155" s="119">
        <f t="shared" si="37"/>
        <v>0</v>
      </c>
      <c r="V155" s="119"/>
      <c r="W155" s="117">
        <f t="shared" si="38"/>
        <v>0</v>
      </c>
      <c r="X155" s="124" t="str">
        <f t="shared" si="39"/>
        <v/>
      </c>
      <c r="Y155" s="125">
        <f t="shared" si="40"/>
        <v>0</v>
      </c>
      <c r="Z155" s="118">
        <f t="shared" si="41"/>
        <v>0.3</v>
      </c>
    </row>
    <row r="156" spans="1:26" ht="20.100000000000001" customHeight="1">
      <c r="A156" s="63"/>
      <c r="B156" s="64"/>
      <c r="C156" s="65"/>
      <c r="D156" s="65"/>
      <c r="E156" s="80"/>
      <c r="F156" s="51">
        <f t="shared" si="28"/>
        <v>0</v>
      </c>
      <c r="G156" s="81"/>
      <c r="H156" s="196"/>
      <c r="I156" s="53">
        <f t="shared" si="29"/>
        <v>0</v>
      </c>
      <c r="J156" s="54">
        <f t="shared" si="32"/>
        <v>0</v>
      </c>
      <c r="K156" s="54">
        <f t="shared" si="33"/>
        <v>0</v>
      </c>
      <c r="L156" s="55">
        <f t="shared" si="34"/>
        <v>0</v>
      </c>
      <c r="M156" s="52">
        <f t="shared" si="30"/>
        <v>0</v>
      </c>
      <c r="N156" s="56" t="str">
        <f t="shared" si="35"/>
        <v/>
      </c>
      <c r="O156" s="57">
        <f t="shared" si="31"/>
        <v>0</v>
      </c>
      <c r="P156" s="83"/>
      <c r="Q156" s="82"/>
      <c r="R156" s="83"/>
      <c r="S156" s="83"/>
      <c r="T156" s="119" t="str">
        <f t="shared" si="36"/>
        <v/>
      </c>
      <c r="U156" s="119">
        <f t="shared" si="37"/>
        <v>0</v>
      </c>
      <c r="V156" s="119"/>
      <c r="W156" s="117">
        <f t="shared" si="38"/>
        <v>0</v>
      </c>
      <c r="X156" s="124" t="str">
        <f t="shared" si="39"/>
        <v/>
      </c>
      <c r="Y156" s="125">
        <f t="shared" si="40"/>
        <v>0</v>
      </c>
      <c r="Z156" s="118">
        <f t="shared" si="41"/>
        <v>0.3</v>
      </c>
    </row>
    <row r="157" spans="1:26" ht="20.100000000000001" customHeight="1">
      <c r="A157" s="63"/>
      <c r="B157" s="64"/>
      <c r="C157" s="65"/>
      <c r="D157" s="65"/>
      <c r="E157" s="80"/>
      <c r="F157" s="51">
        <f t="shared" si="28"/>
        <v>0</v>
      </c>
      <c r="G157" s="81"/>
      <c r="H157" s="196"/>
      <c r="I157" s="53">
        <f t="shared" si="29"/>
        <v>0</v>
      </c>
      <c r="J157" s="54">
        <f t="shared" si="32"/>
        <v>0</v>
      </c>
      <c r="K157" s="54">
        <f t="shared" si="33"/>
        <v>0</v>
      </c>
      <c r="L157" s="55">
        <f t="shared" si="34"/>
        <v>0</v>
      </c>
      <c r="M157" s="52">
        <f t="shared" si="30"/>
        <v>0</v>
      </c>
      <c r="N157" s="56" t="str">
        <f t="shared" si="35"/>
        <v/>
      </c>
      <c r="O157" s="57">
        <f t="shared" si="31"/>
        <v>0</v>
      </c>
      <c r="P157" s="83"/>
      <c r="Q157" s="82"/>
      <c r="R157" s="83"/>
      <c r="S157" s="83"/>
      <c r="T157" s="119" t="str">
        <f t="shared" si="36"/>
        <v/>
      </c>
      <c r="U157" s="119">
        <f t="shared" si="37"/>
        <v>0</v>
      </c>
      <c r="V157" s="119"/>
      <c r="W157" s="117">
        <f t="shared" si="38"/>
        <v>0</v>
      </c>
      <c r="X157" s="124" t="str">
        <f t="shared" si="39"/>
        <v/>
      </c>
      <c r="Y157" s="125">
        <f t="shared" si="40"/>
        <v>0</v>
      </c>
      <c r="Z157" s="118">
        <f t="shared" si="41"/>
        <v>0.3</v>
      </c>
    </row>
    <row r="158" spans="1:26" ht="20.100000000000001" customHeight="1">
      <c r="A158" s="63"/>
      <c r="B158" s="64"/>
      <c r="C158" s="65"/>
      <c r="D158" s="65"/>
      <c r="E158" s="80"/>
      <c r="F158" s="51">
        <f t="shared" si="28"/>
        <v>0</v>
      </c>
      <c r="G158" s="81"/>
      <c r="H158" s="196"/>
      <c r="I158" s="53">
        <f t="shared" si="29"/>
        <v>0</v>
      </c>
      <c r="J158" s="54">
        <f t="shared" si="32"/>
        <v>0</v>
      </c>
      <c r="K158" s="54">
        <f t="shared" si="33"/>
        <v>0</v>
      </c>
      <c r="L158" s="55">
        <f t="shared" si="34"/>
        <v>0</v>
      </c>
      <c r="M158" s="52">
        <f t="shared" si="30"/>
        <v>0</v>
      </c>
      <c r="N158" s="56" t="str">
        <f t="shared" si="35"/>
        <v/>
      </c>
      <c r="O158" s="57">
        <f t="shared" si="31"/>
        <v>0</v>
      </c>
      <c r="P158" s="83"/>
      <c r="Q158" s="82"/>
      <c r="R158" s="83"/>
      <c r="S158" s="83"/>
      <c r="T158" s="119" t="str">
        <f t="shared" si="36"/>
        <v/>
      </c>
      <c r="U158" s="119">
        <f t="shared" si="37"/>
        <v>0</v>
      </c>
      <c r="V158" s="119"/>
      <c r="W158" s="117">
        <f t="shared" si="38"/>
        <v>0</v>
      </c>
      <c r="X158" s="124" t="str">
        <f t="shared" si="39"/>
        <v/>
      </c>
      <c r="Y158" s="125">
        <f t="shared" si="40"/>
        <v>0</v>
      </c>
      <c r="Z158" s="118">
        <f t="shared" si="41"/>
        <v>0.3</v>
      </c>
    </row>
    <row r="159" spans="1:26" ht="20.100000000000001" customHeight="1">
      <c r="A159" s="63"/>
      <c r="B159" s="64"/>
      <c r="C159" s="65"/>
      <c r="D159" s="65"/>
      <c r="E159" s="80"/>
      <c r="F159" s="51">
        <f t="shared" si="28"/>
        <v>0</v>
      </c>
      <c r="G159" s="81"/>
      <c r="H159" s="196"/>
      <c r="I159" s="53">
        <f t="shared" si="29"/>
        <v>0</v>
      </c>
      <c r="J159" s="54">
        <f t="shared" si="32"/>
        <v>0</v>
      </c>
      <c r="K159" s="54">
        <f t="shared" si="33"/>
        <v>0</v>
      </c>
      <c r="L159" s="55">
        <f t="shared" si="34"/>
        <v>0</v>
      </c>
      <c r="M159" s="52">
        <f t="shared" si="30"/>
        <v>0</v>
      </c>
      <c r="N159" s="56" t="str">
        <f t="shared" si="35"/>
        <v/>
      </c>
      <c r="O159" s="57">
        <f t="shared" si="31"/>
        <v>0</v>
      </c>
      <c r="P159" s="83"/>
      <c r="Q159" s="82"/>
      <c r="R159" s="83"/>
      <c r="S159" s="83"/>
      <c r="T159" s="119" t="str">
        <f t="shared" si="36"/>
        <v/>
      </c>
      <c r="U159" s="119">
        <f t="shared" si="37"/>
        <v>0</v>
      </c>
      <c r="V159" s="119"/>
      <c r="W159" s="117">
        <f t="shared" si="38"/>
        <v>0</v>
      </c>
      <c r="X159" s="124" t="str">
        <f t="shared" si="39"/>
        <v/>
      </c>
      <c r="Y159" s="125">
        <f t="shared" si="40"/>
        <v>0</v>
      </c>
      <c r="Z159" s="118">
        <f t="shared" si="41"/>
        <v>0.3</v>
      </c>
    </row>
    <row r="160" spans="1:26" ht="20.100000000000001" customHeight="1">
      <c r="A160" s="63"/>
      <c r="B160" s="64"/>
      <c r="C160" s="65"/>
      <c r="D160" s="65"/>
      <c r="E160" s="80"/>
      <c r="F160" s="51">
        <f t="shared" si="28"/>
        <v>0</v>
      </c>
      <c r="G160" s="81"/>
      <c r="H160" s="196"/>
      <c r="I160" s="53">
        <f t="shared" si="29"/>
        <v>0</v>
      </c>
      <c r="J160" s="54">
        <f t="shared" si="32"/>
        <v>0</v>
      </c>
      <c r="K160" s="54">
        <f t="shared" si="33"/>
        <v>0</v>
      </c>
      <c r="L160" s="55">
        <f t="shared" si="34"/>
        <v>0</v>
      </c>
      <c r="M160" s="52">
        <f t="shared" si="30"/>
        <v>0</v>
      </c>
      <c r="N160" s="56" t="str">
        <f t="shared" si="35"/>
        <v/>
      </c>
      <c r="O160" s="57">
        <f t="shared" si="31"/>
        <v>0</v>
      </c>
      <c r="P160" s="83"/>
      <c r="Q160" s="82"/>
      <c r="R160" s="83"/>
      <c r="S160" s="83"/>
      <c r="T160" s="119" t="str">
        <f t="shared" si="36"/>
        <v/>
      </c>
      <c r="U160" s="119">
        <f t="shared" si="37"/>
        <v>0</v>
      </c>
      <c r="V160" s="119"/>
      <c r="W160" s="117">
        <f t="shared" si="38"/>
        <v>0</v>
      </c>
      <c r="X160" s="124" t="str">
        <f t="shared" si="39"/>
        <v/>
      </c>
      <c r="Y160" s="125">
        <f t="shared" si="40"/>
        <v>0</v>
      </c>
      <c r="Z160" s="118">
        <f t="shared" si="41"/>
        <v>0.3</v>
      </c>
    </row>
    <row r="161" spans="1:26" ht="20.100000000000001" customHeight="1">
      <c r="A161" s="63"/>
      <c r="B161" s="64"/>
      <c r="C161" s="65"/>
      <c r="D161" s="65"/>
      <c r="E161" s="80"/>
      <c r="F161" s="51">
        <f t="shared" si="28"/>
        <v>0</v>
      </c>
      <c r="G161" s="81"/>
      <c r="H161" s="196"/>
      <c r="I161" s="53">
        <f t="shared" si="29"/>
        <v>0</v>
      </c>
      <c r="J161" s="54">
        <f t="shared" si="32"/>
        <v>0</v>
      </c>
      <c r="K161" s="54">
        <f t="shared" si="33"/>
        <v>0</v>
      </c>
      <c r="L161" s="55">
        <f t="shared" si="34"/>
        <v>0</v>
      </c>
      <c r="M161" s="52">
        <f t="shared" si="30"/>
        <v>0</v>
      </c>
      <c r="N161" s="56" t="str">
        <f t="shared" si="35"/>
        <v/>
      </c>
      <c r="O161" s="57">
        <f t="shared" si="31"/>
        <v>0</v>
      </c>
      <c r="P161" s="83"/>
      <c r="Q161" s="82"/>
      <c r="R161" s="83"/>
      <c r="S161" s="83"/>
      <c r="T161" s="119" t="str">
        <f t="shared" si="36"/>
        <v/>
      </c>
      <c r="U161" s="119">
        <f t="shared" si="37"/>
        <v>0</v>
      </c>
      <c r="V161" s="119"/>
      <c r="W161" s="117">
        <f t="shared" si="38"/>
        <v>0</v>
      </c>
      <c r="X161" s="124" t="str">
        <f t="shared" si="39"/>
        <v/>
      </c>
      <c r="Y161" s="125">
        <f t="shared" si="40"/>
        <v>0</v>
      </c>
      <c r="Z161" s="118">
        <f t="shared" si="41"/>
        <v>0.3</v>
      </c>
    </row>
    <row r="162" spans="1:26" ht="20.100000000000001" customHeight="1">
      <c r="A162" s="63"/>
      <c r="B162" s="64"/>
      <c r="C162" s="65"/>
      <c r="D162" s="65"/>
      <c r="E162" s="80"/>
      <c r="F162" s="51">
        <f t="shared" si="28"/>
        <v>0</v>
      </c>
      <c r="G162" s="81"/>
      <c r="H162" s="196"/>
      <c r="I162" s="53">
        <f t="shared" si="29"/>
        <v>0</v>
      </c>
      <c r="J162" s="54">
        <f t="shared" si="32"/>
        <v>0</v>
      </c>
      <c r="K162" s="54">
        <f t="shared" si="33"/>
        <v>0</v>
      </c>
      <c r="L162" s="55">
        <f t="shared" si="34"/>
        <v>0</v>
      </c>
      <c r="M162" s="52">
        <f t="shared" si="30"/>
        <v>0</v>
      </c>
      <c r="N162" s="56" t="str">
        <f t="shared" si="35"/>
        <v/>
      </c>
      <c r="O162" s="57">
        <f t="shared" si="31"/>
        <v>0</v>
      </c>
      <c r="P162" s="83"/>
      <c r="Q162" s="82"/>
      <c r="R162" s="83"/>
      <c r="S162" s="83"/>
      <c r="T162" s="119" t="str">
        <f t="shared" si="36"/>
        <v/>
      </c>
      <c r="U162" s="119">
        <f t="shared" si="37"/>
        <v>0</v>
      </c>
      <c r="V162" s="119"/>
      <c r="W162" s="117">
        <f t="shared" si="38"/>
        <v>0</v>
      </c>
      <c r="X162" s="124" t="str">
        <f t="shared" si="39"/>
        <v/>
      </c>
      <c r="Y162" s="125">
        <f t="shared" si="40"/>
        <v>0</v>
      </c>
      <c r="Z162" s="118">
        <f t="shared" si="41"/>
        <v>0.3</v>
      </c>
    </row>
    <row r="163" spans="1:26" ht="20.100000000000001" customHeight="1">
      <c r="A163" s="63"/>
      <c r="B163" s="64"/>
      <c r="C163" s="65"/>
      <c r="D163" s="65"/>
      <c r="E163" s="80"/>
      <c r="F163" s="51">
        <f t="shared" si="28"/>
        <v>0</v>
      </c>
      <c r="G163" s="81"/>
      <c r="H163" s="196"/>
      <c r="I163" s="53">
        <f t="shared" si="29"/>
        <v>0</v>
      </c>
      <c r="J163" s="54">
        <f t="shared" si="32"/>
        <v>0</v>
      </c>
      <c r="K163" s="54">
        <f t="shared" si="33"/>
        <v>0</v>
      </c>
      <c r="L163" s="55">
        <f t="shared" si="34"/>
        <v>0</v>
      </c>
      <c r="M163" s="52">
        <f t="shared" si="30"/>
        <v>0</v>
      </c>
      <c r="N163" s="56" t="str">
        <f t="shared" si="35"/>
        <v/>
      </c>
      <c r="O163" s="57">
        <f t="shared" si="31"/>
        <v>0</v>
      </c>
      <c r="P163" s="83"/>
      <c r="Q163" s="82"/>
      <c r="R163" s="83"/>
      <c r="S163" s="83"/>
      <c r="T163" s="119" t="str">
        <f t="shared" si="36"/>
        <v/>
      </c>
      <c r="U163" s="119">
        <f t="shared" si="37"/>
        <v>0</v>
      </c>
      <c r="V163" s="119"/>
      <c r="W163" s="117">
        <f t="shared" si="38"/>
        <v>0</v>
      </c>
      <c r="X163" s="124" t="str">
        <f t="shared" si="39"/>
        <v/>
      </c>
      <c r="Y163" s="125">
        <f t="shared" si="40"/>
        <v>0</v>
      </c>
      <c r="Z163" s="118">
        <f t="shared" si="41"/>
        <v>0.3</v>
      </c>
    </row>
    <row r="164" spans="1:26" ht="20.100000000000001" customHeight="1">
      <c r="A164" s="63"/>
      <c r="B164" s="64"/>
      <c r="C164" s="65"/>
      <c r="D164" s="65"/>
      <c r="E164" s="80"/>
      <c r="F164" s="51">
        <f t="shared" si="28"/>
        <v>0</v>
      </c>
      <c r="G164" s="81"/>
      <c r="H164" s="196"/>
      <c r="I164" s="53">
        <f t="shared" si="29"/>
        <v>0</v>
      </c>
      <c r="J164" s="54">
        <f t="shared" si="32"/>
        <v>0</v>
      </c>
      <c r="K164" s="54">
        <f t="shared" si="33"/>
        <v>0</v>
      </c>
      <c r="L164" s="55">
        <f t="shared" si="34"/>
        <v>0</v>
      </c>
      <c r="M164" s="52">
        <f t="shared" si="30"/>
        <v>0</v>
      </c>
      <c r="N164" s="56" t="str">
        <f t="shared" si="35"/>
        <v/>
      </c>
      <c r="O164" s="57">
        <f t="shared" si="31"/>
        <v>0</v>
      </c>
      <c r="P164" s="83"/>
      <c r="Q164" s="82"/>
      <c r="R164" s="83"/>
      <c r="S164" s="83"/>
      <c r="T164" s="119" t="str">
        <f t="shared" si="36"/>
        <v/>
      </c>
      <c r="U164" s="119">
        <f t="shared" si="37"/>
        <v>0</v>
      </c>
      <c r="V164" s="119"/>
      <c r="W164" s="117">
        <f t="shared" si="38"/>
        <v>0</v>
      </c>
      <c r="X164" s="124" t="str">
        <f t="shared" si="39"/>
        <v/>
      </c>
      <c r="Y164" s="125">
        <f t="shared" si="40"/>
        <v>0</v>
      </c>
      <c r="Z164" s="118">
        <f t="shared" si="41"/>
        <v>0.3</v>
      </c>
    </row>
    <row r="165" spans="1:26" ht="20.100000000000001" customHeight="1">
      <c r="A165" s="63"/>
      <c r="B165" s="64"/>
      <c r="C165" s="65"/>
      <c r="D165" s="65"/>
      <c r="E165" s="80"/>
      <c r="F165" s="51">
        <f t="shared" si="28"/>
        <v>0</v>
      </c>
      <c r="G165" s="81"/>
      <c r="H165" s="196"/>
      <c r="I165" s="53">
        <f t="shared" si="29"/>
        <v>0</v>
      </c>
      <c r="J165" s="54">
        <f t="shared" si="32"/>
        <v>0</v>
      </c>
      <c r="K165" s="54">
        <f t="shared" si="33"/>
        <v>0</v>
      </c>
      <c r="L165" s="55">
        <f t="shared" si="34"/>
        <v>0</v>
      </c>
      <c r="M165" s="52">
        <f t="shared" si="30"/>
        <v>0</v>
      </c>
      <c r="N165" s="56" t="str">
        <f t="shared" si="35"/>
        <v/>
      </c>
      <c r="O165" s="57">
        <f t="shared" si="31"/>
        <v>0</v>
      </c>
      <c r="P165" s="83"/>
      <c r="Q165" s="82"/>
      <c r="R165" s="83"/>
      <c r="S165" s="83"/>
      <c r="T165" s="119" t="str">
        <f t="shared" si="36"/>
        <v/>
      </c>
      <c r="U165" s="119">
        <f t="shared" si="37"/>
        <v>0</v>
      </c>
      <c r="V165" s="119"/>
      <c r="W165" s="117">
        <f t="shared" si="38"/>
        <v>0</v>
      </c>
      <c r="X165" s="124" t="str">
        <f t="shared" si="39"/>
        <v/>
      </c>
      <c r="Y165" s="125">
        <f t="shared" si="40"/>
        <v>0</v>
      </c>
      <c r="Z165" s="118">
        <f t="shared" si="41"/>
        <v>0.3</v>
      </c>
    </row>
    <row r="166" spans="1:26" ht="20.100000000000001" customHeight="1">
      <c r="A166" s="63"/>
      <c r="B166" s="64"/>
      <c r="C166" s="65"/>
      <c r="D166" s="65"/>
      <c r="E166" s="80"/>
      <c r="F166" s="51">
        <f t="shared" si="28"/>
        <v>0</v>
      </c>
      <c r="G166" s="81"/>
      <c r="H166" s="196"/>
      <c r="I166" s="53">
        <f t="shared" si="29"/>
        <v>0</v>
      </c>
      <c r="J166" s="54">
        <f t="shared" si="32"/>
        <v>0</v>
      </c>
      <c r="K166" s="54">
        <f t="shared" si="33"/>
        <v>0</v>
      </c>
      <c r="L166" s="55">
        <f t="shared" si="34"/>
        <v>0</v>
      </c>
      <c r="M166" s="52">
        <f t="shared" si="30"/>
        <v>0</v>
      </c>
      <c r="N166" s="56" t="str">
        <f t="shared" si="35"/>
        <v/>
      </c>
      <c r="O166" s="57">
        <f t="shared" si="31"/>
        <v>0</v>
      </c>
      <c r="P166" s="83"/>
      <c r="Q166" s="82"/>
      <c r="R166" s="83"/>
      <c r="S166" s="83"/>
      <c r="T166" s="119" t="str">
        <f t="shared" si="36"/>
        <v/>
      </c>
      <c r="U166" s="119">
        <f t="shared" si="37"/>
        <v>0</v>
      </c>
      <c r="V166" s="119"/>
      <c r="W166" s="117">
        <f t="shared" si="38"/>
        <v>0</v>
      </c>
      <c r="X166" s="124" t="str">
        <f t="shared" si="39"/>
        <v/>
      </c>
      <c r="Y166" s="125">
        <f t="shared" si="40"/>
        <v>0</v>
      </c>
      <c r="Z166" s="118">
        <f t="shared" si="41"/>
        <v>0.3</v>
      </c>
    </row>
    <row r="167" spans="1:26" ht="20.100000000000001" customHeight="1">
      <c r="A167" s="63"/>
      <c r="B167" s="64"/>
      <c r="C167" s="65"/>
      <c r="D167" s="65"/>
      <c r="E167" s="80"/>
      <c r="F167" s="51">
        <f t="shared" si="28"/>
        <v>0</v>
      </c>
      <c r="G167" s="81"/>
      <c r="H167" s="196"/>
      <c r="I167" s="53">
        <f t="shared" si="29"/>
        <v>0</v>
      </c>
      <c r="J167" s="54">
        <f t="shared" si="32"/>
        <v>0</v>
      </c>
      <c r="K167" s="54">
        <f t="shared" si="33"/>
        <v>0</v>
      </c>
      <c r="L167" s="55">
        <f t="shared" si="34"/>
        <v>0</v>
      </c>
      <c r="M167" s="52">
        <f t="shared" si="30"/>
        <v>0</v>
      </c>
      <c r="N167" s="56" t="str">
        <f t="shared" si="35"/>
        <v/>
      </c>
      <c r="O167" s="57">
        <f t="shared" si="31"/>
        <v>0</v>
      </c>
      <c r="P167" s="83"/>
      <c r="Q167" s="82"/>
      <c r="R167" s="83"/>
      <c r="S167" s="83"/>
      <c r="T167" s="119" t="str">
        <f t="shared" si="36"/>
        <v/>
      </c>
      <c r="U167" s="119">
        <f t="shared" si="37"/>
        <v>0</v>
      </c>
      <c r="V167" s="119"/>
      <c r="W167" s="117">
        <f t="shared" si="38"/>
        <v>0</v>
      </c>
      <c r="X167" s="124" t="str">
        <f t="shared" si="39"/>
        <v/>
      </c>
      <c r="Y167" s="125">
        <f t="shared" si="40"/>
        <v>0</v>
      </c>
      <c r="Z167" s="118">
        <f t="shared" si="41"/>
        <v>0.3</v>
      </c>
    </row>
    <row r="168" spans="1:26" ht="20.100000000000001" customHeight="1">
      <c r="A168" s="63"/>
      <c r="B168" s="64"/>
      <c r="C168" s="65"/>
      <c r="D168" s="65"/>
      <c r="E168" s="80"/>
      <c r="F168" s="51">
        <f t="shared" si="28"/>
        <v>0</v>
      </c>
      <c r="G168" s="81"/>
      <c r="H168" s="196"/>
      <c r="I168" s="53">
        <f t="shared" si="29"/>
        <v>0</v>
      </c>
      <c r="J168" s="54">
        <f t="shared" si="32"/>
        <v>0</v>
      </c>
      <c r="K168" s="54">
        <f t="shared" si="33"/>
        <v>0</v>
      </c>
      <c r="L168" s="55">
        <f t="shared" si="34"/>
        <v>0</v>
      </c>
      <c r="M168" s="52">
        <f t="shared" si="30"/>
        <v>0</v>
      </c>
      <c r="N168" s="56" t="str">
        <f t="shared" si="35"/>
        <v/>
      </c>
      <c r="O168" s="57">
        <f t="shared" si="31"/>
        <v>0</v>
      </c>
      <c r="P168" s="83"/>
      <c r="Q168" s="82"/>
      <c r="R168" s="83"/>
      <c r="S168" s="83"/>
      <c r="T168" s="119" t="str">
        <f t="shared" si="36"/>
        <v/>
      </c>
      <c r="U168" s="119">
        <f t="shared" si="37"/>
        <v>0</v>
      </c>
      <c r="V168" s="119"/>
      <c r="W168" s="117">
        <f t="shared" si="38"/>
        <v>0</v>
      </c>
      <c r="X168" s="124" t="str">
        <f t="shared" si="39"/>
        <v/>
      </c>
      <c r="Y168" s="125">
        <f t="shared" si="40"/>
        <v>0</v>
      </c>
      <c r="Z168" s="118">
        <f t="shared" si="41"/>
        <v>0.3</v>
      </c>
    </row>
    <row r="169" spans="1:26" ht="20.100000000000001" customHeight="1">
      <c r="A169" s="63"/>
      <c r="B169" s="64"/>
      <c r="C169" s="65"/>
      <c r="D169" s="65"/>
      <c r="E169" s="80"/>
      <c r="F169" s="51">
        <f t="shared" si="28"/>
        <v>0</v>
      </c>
      <c r="G169" s="81"/>
      <c r="H169" s="196"/>
      <c r="I169" s="53">
        <f t="shared" si="29"/>
        <v>0</v>
      </c>
      <c r="J169" s="54">
        <f t="shared" si="32"/>
        <v>0</v>
      </c>
      <c r="K169" s="54">
        <f t="shared" si="33"/>
        <v>0</v>
      </c>
      <c r="L169" s="55">
        <f t="shared" si="34"/>
        <v>0</v>
      </c>
      <c r="M169" s="52">
        <f t="shared" si="30"/>
        <v>0</v>
      </c>
      <c r="N169" s="56" t="str">
        <f t="shared" si="35"/>
        <v/>
      </c>
      <c r="O169" s="57">
        <f t="shared" si="31"/>
        <v>0</v>
      </c>
      <c r="P169" s="83"/>
      <c r="Q169" s="82"/>
      <c r="R169" s="83"/>
      <c r="S169" s="83"/>
      <c r="T169" s="119" t="str">
        <f t="shared" si="36"/>
        <v/>
      </c>
      <c r="U169" s="119">
        <f t="shared" si="37"/>
        <v>0</v>
      </c>
      <c r="V169" s="119"/>
      <c r="W169" s="117">
        <f t="shared" si="38"/>
        <v>0</v>
      </c>
      <c r="X169" s="124" t="str">
        <f t="shared" si="39"/>
        <v/>
      </c>
      <c r="Y169" s="125">
        <f t="shared" si="40"/>
        <v>0</v>
      </c>
      <c r="Z169" s="118">
        <f t="shared" si="41"/>
        <v>0.3</v>
      </c>
    </row>
    <row r="170" spans="1:26" ht="20.100000000000001" customHeight="1">
      <c r="A170" s="63"/>
      <c r="B170" s="64"/>
      <c r="C170" s="65"/>
      <c r="D170" s="65"/>
      <c r="E170" s="80"/>
      <c r="F170" s="51">
        <f t="shared" si="28"/>
        <v>0</v>
      </c>
      <c r="G170" s="81"/>
      <c r="H170" s="196"/>
      <c r="I170" s="53">
        <f t="shared" si="29"/>
        <v>0</v>
      </c>
      <c r="J170" s="54">
        <f t="shared" si="32"/>
        <v>0</v>
      </c>
      <c r="K170" s="54">
        <f t="shared" si="33"/>
        <v>0</v>
      </c>
      <c r="L170" s="55">
        <f t="shared" si="34"/>
        <v>0</v>
      </c>
      <c r="M170" s="52">
        <f t="shared" si="30"/>
        <v>0</v>
      </c>
      <c r="N170" s="56" t="str">
        <f t="shared" si="35"/>
        <v/>
      </c>
      <c r="O170" s="57">
        <f t="shared" si="31"/>
        <v>0</v>
      </c>
      <c r="P170" s="83"/>
      <c r="Q170" s="82"/>
      <c r="R170" s="83"/>
      <c r="S170" s="83"/>
      <c r="T170" s="119" t="str">
        <f t="shared" si="36"/>
        <v/>
      </c>
      <c r="U170" s="119">
        <f t="shared" si="37"/>
        <v>0</v>
      </c>
      <c r="V170" s="119"/>
      <c r="W170" s="117">
        <f t="shared" si="38"/>
        <v>0</v>
      </c>
      <c r="X170" s="124" t="str">
        <f t="shared" si="39"/>
        <v/>
      </c>
      <c r="Y170" s="125">
        <f t="shared" si="40"/>
        <v>0</v>
      </c>
      <c r="Z170" s="118">
        <f t="shared" si="41"/>
        <v>0.3</v>
      </c>
    </row>
    <row r="171" spans="1:26" ht="20.100000000000001" customHeight="1">
      <c r="A171" s="63"/>
      <c r="B171" s="64"/>
      <c r="C171" s="65"/>
      <c r="D171" s="65"/>
      <c r="E171" s="80"/>
      <c r="F171" s="51">
        <f t="shared" si="28"/>
        <v>0</v>
      </c>
      <c r="G171" s="81"/>
      <c r="H171" s="196"/>
      <c r="I171" s="53">
        <f t="shared" si="29"/>
        <v>0</v>
      </c>
      <c r="J171" s="54">
        <f t="shared" si="32"/>
        <v>0</v>
      </c>
      <c r="K171" s="54">
        <f t="shared" si="33"/>
        <v>0</v>
      </c>
      <c r="L171" s="55">
        <f t="shared" si="34"/>
        <v>0</v>
      </c>
      <c r="M171" s="52">
        <f t="shared" si="30"/>
        <v>0</v>
      </c>
      <c r="N171" s="56" t="str">
        <f t="shared" si="35"/>
        <v/>
      </c>
      <c r="O171" s="57">
        <f t="shared" si="31"/>
        <v>0</v>
      </c>
      <c r="P171" s="83"/>
      <c r="Q171" s="82"/>
      <c r="R171" s="83"/>
      <c r="S171" s="83"/>
      <c r="T171" s="119" t="str">
        <f t="shared" si="36"/>
        <v/>
      </c>
      <c r="U171" s="119">
        <f t="shared" si="37"/>
        <v>0</v>
      </c>
      <c r="V171" s="119"/>
      <c r="W171" s="117">
        <f t="shared" si="38"/>
        <v>0</v>
      </c>
      <c r="X171" s="124" t="str">
        <f t="shared" si="39"/>
        <v/>
      </c>
      <c r="Y171" s="125">
        <f t="shared" si="40"/>
        <v>0</v>
      </c>
      <c r="Z171" s="118">
        <f t="shared" si="41"/>
        <v>0.3</v>
      </c>
    </row>
    <row r="172" spans="1:26" ht="20.100000000000001" customHeight="1">
      <c r="A172" s="63"/>
      <c r="B172" s="64"/>
      <c r="C172" s="65"/>
      <c r="D172" s="65"/>
      <c r="E172" s="80"/>
      <c r="F172" s="51">
        <f t="shared" si="28"/>
        <v>0</v>
      </c>
      <c r="G172" s="81"/>
      <c r="H172" s="196"/>
      <c r="I172" s="53">
        <f t="shared" si="29"/>
        <v>0</v>
      </c>
      <c r="J172" s="54">
        <f t="shared" si="32"/>
        <v>0</v>
      </c>
      <c r="K172" s="54">
        <f t="shared" si="33"/>
        <v>0</v>
      </c>
      <c r="L172" s="55">
        <f t="shared" si="34"/>
        <v>0</v>
      </c>
      <c r="M172" s="52">
        <f t="shared" si="30"/>
        <v>0</v>
      </c>
      <c r="N172" s="56" t="str">
        <f t="shared" si="35"/>
        <v/>
      </c>
      <c r="O172" s="57">
        <f t="shared" si="31"/>
        <v>0</v>
      </c>
      <c r="P172" s="83"/>
      <c r="Q172" s="82"/>
      <c r="R172" s="83"/>
      <c r="S172" s="83"/>
      <c r="T172" s="119" t="str">
        <f t="shared" si="36"/>
        <v/>
      </c>
      <c r="U172" s="119">
        <f t="shared" si="37"/>
        <v>0</v>
      </c>
      <c r="V172" s="119"/>
      <c r="W172" s="117">
        <f t="shared" si="38"/>
        <v>0</v>
      </c>
      <c r="X172" s="124" t="str">
        <f t="shared" si="39"/>
        <v/>
      </c>
      <c r="Y172" s="125">
        <f t="shared" si="40"/>
        <v>0</v>
      </c>
      <c r="Z172" s="118">
        <f t="shared" si="41"/>
        <v>0.3</v>
      </c>
    </row>
    <row r="173" spans="1:26" ht="20.100000000000001" customHeight="1">
      <c r="A173" s="63"/>
      <c r="B173" s="64"/>
      <c r="C173" s="65"/>
      <c r="D173" s="65"/>
      <c r="E173" s="80"/>
      <c r="F173" s="51">
        <f t="shared" si="28"/>
        <v>0</v>
      </c>
      <c r="G173" s="81"/>
      <c r="H173" s="196"/>
      <c r="I173" s="53">
        <f t="shared" si="29"/>
        <v>0</v>
      </c>
      <c r="J173" s="54">
        <f t="shared" si="32"/>
        <v>0</v>
      </c>
      <c r="K173" s="54">
        <f t="shared" si="33"/>
        <v>0</v>
      </c>
      <c r="L173" s="55">
        <f t="shared" si="34"/>
        <v>0</v>
      </c>
      <c r="M173" s="52">
        <f t="shared" si="30"/>
        <v>0</v>
      </c>
      <c r="N173" s="56" t="str">
        <f t="shared" si="35"/>
        <v/>
      </c>
      <c r="O173" s="57">
        <f t="shared" si="31"/>
        <v>0</v>
      </c>
      <c r="P173" s="83"/>
      <c r="Q173" s="82"/>
      <c r="R173" s="83"/>
      <c r="S173" s="83"/>
      <c r="T173" s="119" t="str">
        <f t="shared" si="36"/>
        <v/>
      </c>
      <c r="U173" s="119">
        <f t="shared" si="37"/>
        <v>0</v>
      </c>
      <c r="V173" s="119"/>
      <c r="W173" s="117">
        <f t="shared" si="38"/>
        <v>0</v>
      </c>
      <c r="X173" s="124" t="str">
        <f t="shared" si="39"/>
        <v/>
      </c>
      <c r="Y173" s="125">
        <f t="shared" si="40"/>
        <v>0</v>
      </c>
      <c r="Z173" s="118">
        <f t="shared" si="41"/>
        <v>0.3</v>
      </c>
    </row>
    <row r="174" spans="1:26" ht="20.100000000000001" customHeight="1">
      <c r="A174" s="63"/>
      <c r="B174" s="64"/>
      <c r="C174" s="65"/>
      <c r="D174" s="65"/>
      <c r="E174" s="80"/>
      <c r="F174" s="51">
        <f t="shared" si="28"/>
        <v>0</v>
      </c>
      <c r="G174" s="81"/>
      <c r="H174" s="196"/>
      <c r="I174" s="53">
        <f t="shared" si="29"/>
        <v>0</v>
      </c>
      <c r="J174" s="54">
        <f t="shared" si="32"/>
        <v>0</v>
      </c>
      <c r="K174" s="54">
        <f t="shared" si="33"/>
        <v>0</v>
      </c>
      <c r="L174" s="55">
        <f t="shared" si="34"/>
        <v>0</v>
      </c>
      <c r="M174" s="52">
        <f t="shared" si="30"/>
        <v>0</v>
      </c>
      <c r="N174" s="56" t="str">
        <f t="shared" si="35"/>
        <v/>
      </c>
      <c r="O174" s="57">
        <f t="shared" si="31"/>
        <v>0</v>
      </c>
      <c r="P174" s="83"/>
      <c r="Q174" s="82"/>
      <c r="R174" s="83"/>
      <c r="S174" s="83"/>
      <c r="T174" s="119" t="str">
        <f t="shared" si="36"/>
        <v/>
      </c>
      <c r="U174" s="119">
        <f t="shared" si="37"/>
        <v>0</v>
      </c>
      <c r="V174" s="119"/>
      <c r="W174" s="117">
        <f t="shared" si="38"/>
        <v>0</v>
      </c>
      <c r="X174" s="124" t="str">
        <f t="shared" si="39"/>
        <v/>
      </c>
      <c r="Y174" s="125">
        <f t="shared" si="40"/>
        <v>0</v>
      </c>
      <c r="Z174" s="118">
        <f t="shared" si="41"/>
        <v>0.3</v>
      </c>
    </row>
    <row r="175" spans="1:26" ht="20.100000000000001" customHeight="1">
      <c r="A175" s="63"/>
      <c r="B175" s="64"/>
      <c r="C175" s="65"/>
      <c r="D175" s="65"/>
      <c r="E175" s="80"/>
      <c r="F175" s="51">
        <f t="shared" si="28"/>
        <v>0</v>
      </c>
      <c r="G175" s="81"/>
      <c r="H175" s="196"/>
      <c r="I175" s="53">
        <f t="shared" si="29"/>
        <v>0</v>
      </c>
      <c r="J175" s="54">
        <f t="shared" si="32"/>
        <v>0</v>
      </c>
      <c r="K175" s="54">
        <f t="shared" si="33"/>
        <v>0</v>
      </c>
      <c r="L175" s="55">
        <f t="shared" si="34"/>
        <v>0</v>
      </c>
      <c r="M175" s="52">
        <f t="shared" si="30"/>
        <v>0</v>
      </c>
      <c r="N175" s="56" t="str">
        <f t="shared" si="35"/>
        <v/>
      </c>
      <c r="O175" s="57">
        <f t="shared" si="31"/>
        <v>0</v>
      </c>
      <c r="P175" s="83"/>
      <c r="Q175" s="82"/>
      <c r="R175" s="83"/>
      <c r="S175" s="83"/>
      <c r="T175" s="119" t="str">
        <f t="shared" si="36"/>
        <v/>
      </c>
      <c r="U175" s="119">
        <f t="shared" si="37"/>
        <v>0</v>
      </c>
      <c r="V175" s="119"/>
      <c r="W175" s="117">
        <f t="shared" si="38"/>
        <v>0</v>
      </c>
      <c r="X175" s="124" t="str">
        <f t="shared" si="39"/>
        <v/>
      </c>
      <c r="Y175" s="125">
        <f t="shared" si="40"/>
        <v>0</v>
      </c>
      <c r="Z175" s="118">
        <f t="shared" si="41"/>
        <v>0.3</v>
      </c>
    </row>
    <row r="176" spans="1:26" ht="20.100000000000001" customHeight="1">
      <c r="A176" s="63"/>
      <c r="B176" s="64"/>
      <c r="C176" s="65"/>
      <c r="D176" s="65"/>
      <c r="E176" s="80"/>
      <c r="F176" s="51">
        <f t="shared" si="28"/>
        <v>0</v>
      </c>
      <c r="G176" s="81"/>
      <c r="H176" s="196"/>
      <c r="I176" s="53">
        <f t="shared" si="29"/>
        <v>0</v>
      </c>
      <c r="J176" s="54">
        <f t="shared" si="32"/>
        <v>0</v>
      </c>
      <c r="K176" s="54">
        <f t="shared" si="33"/>
        <v>0</v>
      </c>
      <c r="L176" s="55">
        <f t="shared" si="34"/>
        <v>0</v>
      </c>
      <c r="M176" s="52">
        <f t="shared" si="30"/>
        <v>0</v>
      </c>
      <c r="N176" s="56" t="str">
        <f t="shared" si="35"/>
        <v/>
      </c>
      <c r="O176" s="57">
        <f t="shared" si="31"/>
        <v>0</v>
      </c>
      <c r="P176" s="83"/>
      <c r="Q176" s="82"/>
      <c r="R176" s="83"/>
      <c r="S176" s="83"/>
      <c r="T176" s="119" t="str">
        <f t="shared" si="36"/>
        <v/>
      </c>
      <c r="U176" s="119">
        <f t="shared" si="37"/>
        <v>0</v>
      </c>
      <c r="V176" s="119"/>
      <c r="W176" s="117">
        <f t="shared" si="38"/>
        <v>0</v>
      </c>
      <c r="X176" s="124" t="str">
        <f t="shared" si="39"/>
        <v/>
      </c>
      <c r="Y176" s="125">
        <f t="shared" si="40"/>
        <v>0</v>
      </c>
      <c r="Z176" s="118">
        <f t="shared" si="41"/>
        <v>0.3</v>
      </c>
    </row>
    <row r="177" spans="1:26" ht="20.100000000000001" customHeight="1">
      <c r="A177" s="63"/>
      <c r="B177" s="64"/>
      <c r="C177" s="65"/>
      <c r="D177" s="65"/>
      <c r="E177" s="80"/>
      <c r="F177" s="51">
        <f t="shared" si="28"/>
        <v>0</v>
      </c>
      <c r="G177" s="81"/>
      <c r="H177" s="196"/>
      <c r="I177" s="53">
        <f t="shared" si="29"/>
        <v>0</v>
      </c>
      <c r="J177" s="54">
        <f t="shared" si="32"/>
        <v>0</v>
      </c>
      <c r="K177" s="54">
        <f t="shared" si="33"/>
        <v>0</v>
      </c>
      <c r="L177" s="55">
        <f t="shared" si="34"/>
        <v>0</v>
      </c>
      <c r="M177" s="52">
        <f t="shared" si="30"/>
        <v>0</v>
      </c>
      <c r="N177" s="56" t="str">
        <f t="shared" si="35"/>
        <v/>
      </c>
      <c r="O177" s="57">
        <f t="shared" si="31"/>
        <v>0</v>
      </c>
      <c r="P177" s="83"/>
      <c r="Q177" s="82"/>
      <c r="R177" s="83"/>
      <c r="S177" s="83"/>
      <c r="T177" s="119" t="str">
        <f t="shared" si="36"/>
        <v/>
      </c>
      <c r="U177" s="119">
        <f t="shared" si="37"/>
        <v>0</v>
      </c>
      <c r="V177" s="119"/>
      <c r="W177" s="117">
        <f t="shared" si="38"/>
        <v>0</v>
      </c>
      <c r="X177" s="124" t="str">
        <f t="shared" si="39"/>
        <v/>
      </c>
      <c r="Y177" s="125">
        <f t="shared" si="40"/>
        <v>0</v>
      </c>
      <c r="Z177" s="118">
        <f t="shared" si="41"/>
        <v>0.3</v>
      </c>
    </row>
    <row r="178" spans="1:26" ht="20.100000000000001" customHeight="1">
      <c r="A178" s="63"/>
      <c r="B178" s="64"/>
      <c r="C178" s="65"/>
      <c r="D178" s="65"/>
      <c r="E178" s="80"/>
      <c r="F178" s="51">
        <f t="shared" si="28"/>
        <v>0</v>
      </c>
      <c r="G178" s="81"/>
      <c r="H178" s="196"/>
      <c r="I178" s="53">
        <f t="shared" si="29"/>
        <v>0</v>
      </c>
      <c r="J178" s="54">
        <f t="shared" si="32"/>
        <v>0</v>
      </c>
      <c r="K178" s="54">
        <f t="shared" si="33"/>
        <v>0</v>
      </c>
      <c r="L178" s="55">
        <f t="shared" si="34"/>
        <v>0</v>
      </c>
      <c r="M178" s="52">
        <f t="shared" si="30"/>
        <v>0</v>
      </c>
      <c r="N178" s="56" t="str">
        <f t="shared" si="35"/>
        <v/>
      </c>
      <c r="O178" s="57">
        <f t="shared" si="31"/>
        <v>0</v>
      </c>
      <c r="P178" s="83"/>
      <c r="Q178" s="82"/>
      <c r="R178" s="83"/>
      <c r="S178" s="83"/>
      <c r="T178" s="119" t="str">
        <f t="shared" si="36"/>
        <v/>
      </c>
      <c r="U178" s="119">
        <f t="shared" si="37"/>
        <v>0</v>
      </c>
      <c r="V178" s="119"/>
      <c r="W178" s="117">
        <f t="shared" si="38"/>
        <v>0</v>
      </c>
      <c r="X178" s="124" t="str">
        <f t="shared" si="39"/>
        <v/>
      </c>
      <c r="Y178" s="125">
        <f t="shared" si="40"/>
        <v>0</v>
      </c>
      <c r="Z178" s="118">
        <f t="shared" si="41"/>
        <v>0.3</v>
      </c>
    </row>
    <row r="179" spans="1:26" ht="20.100000000000001" customHeight="1">
      <c r="A179" s="63"/>
      <c r="B179" s="64"/>
      <c r="C179" s="65"/>
      <c r="D179" s="65"/>
      <c r="E179" s="80"/>
      <c r="F179" s="51">
        <f t="shared" si="28"/>
        <v>0</v>
      </c>
      <c r="G179" s="81"/>
      <c r="H179" s="196"/>
      <c r="I179" s="53">
        <f t="shared" si="29"/>
        <v>0</v>
      </c>
      <c r="J179" s="54">
        <f t="shared" si="32"/>
        <v>0</v>
      </c>
      <c r="K179" s="54">
        <f t="shared" si="33"/>
        <v>0</v>
      </c>
      <c r="L179" s="55">
        <f t="shared" si="34"/>
        <v>0</v>
      </c>
      <c r="M179" s="52">
        <f t="shared" si="30"/>
        <v>0</v>
      </c>
      <c r="N179" s="56" t="str">
        <f t="shared" si="35"/>
        <v/>
      </c>
      <c r="O179" s="57">
        <f t="shared" si="31"/>
        <v>0</v>
      </c>
      <c r="P179" s="83"/>
      <c r="Q179" s="82"/>
      <c r="R179" s="83"/>
      <c r="S179" s="83"/>
      <c r="T179" s="119" t="str">
        <f t="shared" si="36"/>
        <v/>
      </c>
      <c r="U179" s="119">
        <f t="shared" si="37"/>
        <v>0</v>
      </c>
      <c r="V179" s="119"/>
      <c r="W179" s="117">
        <f t="shared" si="38"/>
        <v>0</v>
      </c>
      <c r="X179" s="124" t="str">
        <f t="shared" si="39"/>
        <v/>
      </c>
      <c r="Y179" s="125">
        <f t="shared" si="40"/>
        <v>0</v>
      </c>
      <c r="Z179" s="118">
        <f t="shared" si="41"/>
        <v>0.3</v>
      </c>
    </row>
    <row r="180" spans="1:26" ht="20.100000000000001" customHeight="1">
      <c r="A180" s="63"/>
      <c r="B180" s="64"/>
      <c r="C180" s="65"/>
      <c r="D180" s="65"/>
      <c r="E180" s="80"/>
      <c r="F180" s="51">
        <f t="shared" si="28"/>
        <v>0</v>
      </c>
      <c r="G180" s="81"/>
      <c r="H180" s="196"/>
      <c r="I180" s="53">
        <f t="shared" si="29"/>
        <v>0</v>
      </c>
      <c r="J180" s="54">
        <f t="shared" si="32"/>
        <v>0</v>
      </c>
      <c r="K180" s="54">
        <f t="shared" si="33"/>
        <v>0</v>
      </c>
      <c r="L180" s="55">
        <f t="shared" si="34"/>
        <v>0</v>
      </c>
      <c r="M180" s="52">
        <f t="shared" si="30"/>
        <v>0</v>
      </c>
      <c r="N180" s="56" t="str">
        <f t="shared" si="35"/>
        <v/>
      </c>
      <c r="O180" s="57">
        <f t="shared" si="31"/>
        <v>0</v>
      </c>
      <c r="P180" s="83"/>
      <c r="Q180" s="82"/>
      <c r="R180" s="83"/>
      <c r="S180" s="83"/>
      <c r="T180" s="119" t="str">
        <f t="shared" si="36"/>
        <v/>
      </c>
      <c r="U180" s="119">
        <f t="shared" si="37"/>
        <v>0</v>
      </c>
      <c r="V180" s="119"/>
      <c r="W180" s="117">
        <f t="shared" si="38"/>
        <v>0</v>
      </c>
      <c r="X180" s="124" t="str">
        <f t="shared" si="39"/>
        <v/>
      </c>
      <c r="Y180" s="125">
        <f t="shared" si="40"/>
        <v>0</v>
      </c>
      <c r="Z180" s="118">
        <f t="shared" si="41"/>
        <v>0.3</v>
      </c>
    </row>
    <row r="181" spans="1:26" ht="20.100000000000001" customHeight="1">
      <c r="A181" s="63"/>
      <c r="B181" s="64"/>
      <c r="C181" s="65"/>
      <c r="D181" s="65"/>
      <c r="E181" s="80"/>
      <c r="F181" s="51">
        <f t="shared" si="28"/>
        <v>0</v>
      </c>
      <c r="G181" s="81"/>
      <c r="H181" s="196"/>
      <c r="I181" s="53">
        <f t="shared" si="29"/>
        <v>0</v>
      </c>
      <c r="J181" s="54">
        <f t="shared" si="32"/>
        <v>0</v>
      </c>
      <c r="K181" s="54">
        <f t="shared" si="33"/>
        <v>0</v>
      </c>
      <c r="L181" s="55">
        <f t="shared" si="34"/>
        <v>0</v>
      </c>
      <c r="M181" s="52">
        <f t="shared" si="30"/>
        <v>0</v>
      </c>
      <c r="N181" s="56" t="str">
        <f t="shared" si="35"/>
        <v/>
      </c>
      <c r="O181" s="57">
        <f t="shared" si="31"/>
        <v>0</v>
      </c>
      <c r="P181" s="83"/>
      <c r="Q181" s="82"/>
      <c r="R181" s="83"/>
      <c r="S181" s="83"/>
      <c r="T181" s="119" t="str">
        <f t="shared" si="36"/>
        <v/>
      </c>
      <c r="U181" s="119">
        <f t="shared" si="37"/>
        <v>0</v>
      </c>
      <c r="V181" s="119"/>
      <c r="W181" s="117">
        <f t="shared" si="38"/>
        <v>0</v>
      </c>
      <c r="X181" s="124" t="str">
        <f t="shared" si="39"/>
        <v/>
      </c>
      <c r="Y181" s="125">
        <f t="shared" si="40"/>
        <v>0</v>
      </c>
      <c r="Z181" s="118">
        <f t="shared" si="41"/>
        <v>0.3</v>
      </c>
    </row>
    <row r="182" spans="1:26" ht="20.100000000000001" customHeight="1">
      <c r="A182" s="63"/>
      <c r="B182" s="64"/>
      <c r="C182" s="65"/>
      <c r="D182" s="65"/>
      <c r="E182" s="80"/>
      <c r="F182" s="51">
        <f t="shared" si="28"/>
        <v>0</v>
      </c>
      <c r="G182" s="81"/>
      <c r="H182" s="196"/>
      <c r="I182" s="53">
        <f t="shared" si="29"/>
        <v>0</v>
      </c>
      <c r="J182" s="54">
        <f t="shared" si="32"/>
        <v>0</v>
      </c>
      <c r="K182" s="54">
        <f t="shared" si="33"/>
        <v>0</v>
      </c>
      <c r="L182" s="55">
        <f t="shared" si="34"/>
        <v>0</v>
      </c>
      <c r="M182" s="52">
        <f t="shared" si="30"/>
        <v>0</v>
      </c>
      <c r="N182" s="56" t="str">
        <f t="shared" si="35"/>
        <v/>
      </c>
      <c r="O182" s="57">
        <f t="shared" si="31"/>
        <v>0</v>
      </c>
      <c r="P182" s="83"/>
      <c r="Q182" s="82"/>
      <c r="R182" s="83"/>
      <c r="S182" s="83"/>
      <c r="T182" s="119" t="str">
        <f t="shared" si="36"/>
        <v/>
      </c>
      <c r="U182" s="119">
        <f t="shared" si="37"/>
        <v>0</v>
      </c>
      <c r="V182" s="119"/>
      <c r="W182" s="117">
        <f t="shared" si="38"/>
        <v>0</v>
      </c>
      <c r="X182" s="124" t="str">
        <f t="shared" si="39"/>
        <v/>
      </c>
      <c r="Y182" s="125">
        <f t="shared" si="40"/>
        <v>0</v>
      </c>
      <c r="Z182" s="118">
        <f t="shared" si="41"/>
        <v>0.3</v>
      </c>
    </row>
    <row r="183" spans="1:26" ht="20.100000000000001" customHeight="1">
      <c r="A183" s="63"/>
      <c r="B183" s="64"/>
      <c r="C183" s="65"/>
      <c r="D183" s="65"/>
      <c r="E183" s="80"/>
      <c r="F183" s="51">
        <f t="shared" si="28"/>
        <v>0</v>
      </c>
      <c r="G183" s="81"/>
      <c r="H183" s="196"/>
      <c r="I183" s="53">
        <f t="shared" si="29"/>
        <v>0</v>
      </c>
      <c r="J183" s="54">
        <f t="shared" si="32"/>
        <v>0</v>
      </c>
      <c r="K183" s="54">
        <f t="shared" si="33"/>
        <v>0</v>
      </c>
      <c r="L183" s="55">
        <f t="shared" si="34"/>
        <v>0</v>
      </c>
      <c r="M183" s="52">
        <f t="shared" si="30"/>
        <v>0</v>
      </c>
      <c r="N183" s="56" t="str">
        <f t="shared" si="35"/>
        <v/>
      </c>
      <c r="O183" s="57">
        <f t="shared" si="31"/>
        <v>0</v>
      </c>
      <c r="P183" s="83"/>
      <c r="Q183" s="82"/>
      <c r="R183" s="83"/>
      <c r="S183" s="83"/>
      <c r="T183" s="119" t="str">
        <f t="shared" si="36"/>
        <v/>
      </c>
      <c r="U183" s="119">
        <f t="shared" si="37"/>
        <v>0</v>
      </c>
      <c r="V183" s="119"/>
      <c r="W183" s="117">
        <f t="shared" si="38"/>
        <v>0</v>
      </c>
      <c r="X183" s="124" t="str">
        <f t="shared" si="39"/>
        <v/>
      </c>
      <c r="Y183" s="125">
        <f t="shared" si="40"/>
        <v>0</v>
      </c>
      <c r="Z183" s="118">
        <f t="shared" si="41"/>
        <v>0.3</v>
      </c>
    </row>
    <row r="184" spans="1:26" ht="20.100000000000001" customHeight="1">
      <c r="A184" s="63"/>
      <c r="B184" s="64"/>
      <c r="C184" s="65"/>
      <c r="D184" s="65"/>
      <c r="E184" s="80"/>
      <c r="F184" s="51">
        <f t="shared" si="28"/>
        <v>0</v>
      </c>
      <c r="G184" s="81"/>
      <c r="H184" s="196"/>
      <c r="I184" s="53">
        <f t="shared" si="29"/>
        <v>0</v>
      </c>
      <c r="J184" s="54">
        <f t="shared" si="32"/>
        <v>0</v>
      </c>
      <c r="K184" s="54">
        <f t="shared" si="33"/>
        <v>0</v>
      </c>
      <c r="L184" s="55">
        <f t="shared" si="34"/>
        <v>0</v>
      </c>
      <c r="M184" s="52">
        <f t="shared" si="30"/>
        <v>0</v>
      </c>
      <c r="N184" s="56" t="str">
        <f t="shared" si="35"/>
        <v/>
      </c>
      <c r="O184" s="57">
        <f t="shared" si="31"/>
        <v>0</v>
      </c>
      <c r="P184" s="83"/>
      <c r="Q184" s="82"/>
      <c r="R184" s="83"/>
      <c r="S184" s="83"/>
      <c r="T184" s="119" t="str">
        <f t="shared" si="36"/>
        <v/>
      </c>
      <c r="U184" s="119">
        <f t="shared" si="37"/>
        <v>0</v>
      </c>
      <c r="V184" s="119"/>
      <c r="W184" s="117">
        <f t="shared" si="38"/>
        <v>0</v>
      </c>
      <c r="X184" s="124" t="str">
        <f t="shared" si="39"/>
        <v/>
      </c>
      <c r="Y184" s="125">
        <f t="shared" si="40"/>
        <v>0</v>
      </c>
      <c r="Z184" s="118">
        <f t="shared" si="41"/>
        <v>0.3</v>
      </c>
    </row>
    <row r="185" spans="1:26" ht="20.100000000000001" customHeight="1">
      <c r="A185" s="63"/>
      <c r="B185" s="64"/>
      <c r="C185" s="65"/>
      <c r="D185" s="65"/>
      <c r="E185" s="80"/>
      <c r="F185" s="51">
        <f t="shared" si="28"/>
        <v>0</v>
      </c>
      <c r="G185" s="81"/>
      <c r="H185" s="196"/>
      <c r="I185" s="53">
        <f t="shared" si="29"/>
        <v>0</v>
      </c>
      <c r="J185" s="54">
        <f t="shared" si="32"/>
        <v>0</v>
      </c>
      <c r="K185" s="54">
        <f t="shared" si="33"/>
        <v>0</v>
      </c>
      <c r="L185" s="55">
        <f t="shared" si="34"/>
        <v>0</v>
      </c>
      <c r="M185" s="52">
        <f t="shared" si="30"/>
        <v>0</v>
      </c>
      <c r="N185" s="56" t="str">
        <f t="shared" si="35"/>
        <v/>
      </c>
      <c r="O185" s="57">
        <f t="shared" si="31"/>
        <v>0</v>
      </c>
      <c r="P185" s="83"/>
      <c r="Q185" s="82"/>
      <c r="R185" s="83"/>
      <c r="S185" s="83"/>
      <c r="T185" s="119" t="str">
        <f t="shared" si="36"/>
        <v/>
      </c>
      <c r="U185" s="119">
        <f t="shared" si="37"/>
        <v>0</v>
      </c>
      <c r="V185" s="119"/>
      <c r="W185" s="117">
        <f t="shared" si="38"/>
        <v>0</v>
      </c>
      <c r="X185" s="124" t="str">
        <f t="shared" si="39"/>
        <v/>
      </c>
      <c r="Y185" s="125">
        <f t="shared" si="40"/>
        <v>0</v>
      </c>
      <c r="Z185" s="118">
        <f t="shared" si="41"/>
        <v>0.3</v>
      </c>
    </row>
    <row r="186" spans="1:26" ht="20.100000000000001" customHeight="1">
      <c r="A186" s="63"/>
      <c r="B186" s="64"/>
      <c r="C186" s="65"/>
      <c r="D186" s="65"/>
      <c r="E186" s="80"/>
      <c r="F186" s="51">
        <f t="shared" si="28"/>
        <v>0</v>
      </c>
      <c r="G186" s="81"/>
      <c r="H186" s="196"/>
      <c r="I186" s="53">
        <f t="shared" si="29"/>
        <v>0</v>
      </c>
      <c r="J186" s="54">
        <f t="shared" si="32"/>
        <v>0</v>
      </c>
      <c r="K186" s="54">
        <f t="shared" si="33"/>
        <v>0</v>
      </c>
      <c r="L186" s="55">
        <f t="shared" si="34"/>
        <v>0</v>
      </c>
      <c r="M186" s="52">
        <f t="shared" si="30"/>
        <v>0</v>
      </c>
      <c r="N186" s="56" t="str">
        <f t="shared" si="35"/>
        <v/>
      </c>
      <c r="O186" s="57">
        <f t="shared" si="31"/>
        <v>0</v>
      </c>
      <c r="P186" s="83"/>
      <c r="Q186" s="82"/>
      <c r="R186" s="83"/>
      <c r="S186" s="83"/>
      <c r="T186" s="119" t="str">
        <f t="shared" si="36"/>
        <v/>
      </c>
      <c r="U186" s="119">
        <f t="shared" si="37"/>
        <v>0</v>
      </c>
      <c r="V186" s="119"/>
      <c r="W186" s="117">
        <f t="shared" si="38"/>
        <v>0</v>
      </c>
      <c r="X186" s="124" t="str">
        <f t="shared" si="39"/>
        <v/>
      </c>
      <c r="Y186" s="125">
        <f t="shared" si="40"/>
        <v>0</v>
      </c>
      <c r="Z186" s="118">
        <f t="shared" si="41"/>
        <v>0.3</v>
      </c>
    </row>
    <row r="187" spans="1:26" ht="20.100000000000001" customHeight="1">
      <c r="A187" s="63"/>
      <c r="B187" s="64"/>
      <c r="C187" s="65"/>
      <c r="D187" s="65"/>
      <c r="E187" s="80"/>
      <c r="F187" s="51">
        <f t="shared" si="28"/>
        <v>0</v>
      </c>
      <c r="G187" s="81"/>
      <c r="H187" s="196"/>
      <c r="I187" s="53">
        <f t="shared" si="29"/>
        <v>0</v>
      </c>
      <c r="J187" s="54">
        <f t="shared" si="32"/>
        <v>0</v>
      </c>
      <c r="K187" s="54">
        <f t="shared" si="33"/>
        <v>0</v>
      </c>
      <c r="L187" s="55">
        <f t="shared" si="34"/>
        <v>0</v>
      </c>
      <c r="M187" s="52">
        <f t="shared" si="30"/>
        <v>0</v>
      </c>
      <c r="N187" s="56" t="str">
        <f t="shared" si="35"/>
        <v/>
      </c>
      <c r="O187" s="57">
        <f t="shared" si="31"/>
        <v>0</v>
      </c>
      <c r="P187" s="83"/>
      <c r="Q187" s="82"/>
      <c r="R187" s="83"/>
      <c r="S187" s="83"/>
      <c r="T187" s="119" t="str">
        <f t="shared" si="36"/>
        <v/>
      </c>
      <c r="U187" s="119">
        <f t="shared" si="37"/>
        <v>0</v>
      </c>
      <c r="V187" s="119"/>
      <c r="W187" s="117">
        <f t="shared" si="38"/>
        <v>0</v>
      </c>
      <c r="X187" s="124" t="str">
        <f t="shared" si="39"/>
        <v/>
      </c>
      <c r="Y187" s="125">
        <f t="shared" si="40"/>
        <v>0</v>
      </c>
      <c r="Z187" s="118">
        <f t="shared" si="41"/>
        <v>0.3</v>
      </c>
    </row>
    <row r="188" spans="1:26" ht="20.100000000000001" customHeight="1">
      <c r="A188" s="63"/>
      <c r="B188" s="64"/>
      <c r="C188" s="65"/>
      <c r="D188" s="65"/>
      <c r="E188" s="80"/>
      <c r="F188" s="51">
        <f t="shared" si="28"/>
        <v>0</v>
      </c>
      <c r="G188" s="81"/>
      <c r="H188" s="196"/>
      <c r="I188" s="53">
        <f t="shared" si="29"/>
        <v>0</v>
      </c>
      <c r="J188" s="54">
        <f t="shared" si="32"/>
        <v>0</v>
      </c>
      <c r="K188" s="54">
        <f t="shared" si="33"/>
        <v>0</v>
      </c>
      <c r="L188" s="55">
        <f t="shared" si="34"/>
        <v>0</v>
      </c>
      <c r="M188" s="52">
        <f t="shared" si="30"/>
        <v>0</v>
      </c>
      <c r="N188" s="56" t="str">
        <f t="shared" si="35"/>
        <v/>
      </c>
      <c r="O188" s="57">
        <f t="shared" si="31"/>
        <v>0</v>
      </c>
      <c r="P188" s="83"/>
      <c r="Q188" s="82"/>
      <c r="R188" s="83"/>
      <c r="S188" s="83"/>
      <c r="T188" s="119" t="str">
        <f t="shared" si="36"/>
        <v/>
      </c>
      <c r="U188" s="119">
        <f t="shared" si="37"/>
        <v>0</v>
      </c>
      <c r="V188" s="119"/>
      <c r="W188" s="117">
        <f t="shared" si="38"/>
        <v>0</v>
      </c>
      <c r="X188" s="124" t="str">
        <f t="shared" si="39"/>
        <v/>
      </c>
      <c r="Y188" s="125">
        <f t="shared" si="40"/>
        <v>0</v>
      </c>
      <c r="Z188" s="118">
        <f t="shared" si="41"/>
        <v>0.3</v>
      </c>
    </row>
    <row r="189" spans="1:26" ht="20.100000000000001" customHeight="1">
      <c r="A189" s="63"/>
      <c r="B189" s="64"/>
      <c r="C189" s="65"/>
      <c r="D189" s="65"/>
      <c r="E189" s="80"/>
      <c r="F189" s="51">
        <f t="shared" si="28"/>
        <v>0</v>
      </c>
      <c r="G189" s="81"/>
      <c r="H189" s="196"/>
      <c r="I189" s="53">
        <f t="shared" si="29"/>
        <v>0</v>
      </c>
      <c r="J189" s="54">
        <f t="shared" si="32"/>
        <v>0</v>
      </c>
      <c r="K189" s="54">
        <f t="shared" si="33"/>
        <v>0</v>
      </c>
      <c r="L189" s="55">
        <f t="shared" si="34"/>
        <v>0</v>
      </c>
      <c r="M189" s="52">
        <f t="shared" si="30"/>
        <v>0</v>
      </c>
      <c r="N189" s="56" t="str">
        <f t="shared" si="35"/>
        <v/>
      </c>
      <c r="O189" s="57">
        <f t="shared" si="31"/>
        <v>0</v>
      </c>
      <c r="P189" s="83"/>
      <c r="Q189" s="82"/>
      <c r="R189" s="83"/>
      <c r="S189" s="83"/>
      <c r="T189" s="119" t="str">
        <f t="shared" si="36"/>
        <v/>
      </c>
      <c r="U189" s="119">
        <f t="shared" si="37"/>
        <v>0</v>
      </c>
      <c r="V189" s="119"/>
      <c r="W189" s="117">
        <f t="shared" si="38"/>
        <v>0</v>
      </c>
      <c r="X189" s="124" t="str">
        <f t="shared" si="39"/>
        <v/>
      </c>
      <c r="Y189" s="125">
        <f t="shared" si="40"/>
        <v>0</v>
      </c>
      <c r="Z189" s="118">
        <f t="shared" si="41"/>
        <v>0.3</v>
      </c>
    </row>
    <row r="190" spans="1:26" ht="20.100000000000001" customHeight="1">
      <c r="A190" s="63"/>
      <c r="B190" s="64"/>
      <c r="C190" s="65"/>
      <c r="D190" s="65"/>
      <c r="E190" s="80"/>
      <c r="F190" s="51">
        <f t="shared" si="28"/>
        <v>0</v>
      </c>
      <c r="G190" s="81"/>
      <c r="H190" s="196"/>
      <c r="I190" s="53">
        <f t="shared" si="29"/>
        <v>0</v>
      </c>
      <c r="J190" s="54">
        <f t="shared" si="32"/>
        <v>0</v>
      </c>
      <c r="K190" s="54">
        <f t="shared" si="33"/>
        <v>0</v>
      </c>
      <c r="L190" s="55">
        <f t="shared" si="34"/>
        <v>0</v>
      </c>
      <c r="M190" s="52">
        <f t="shared" si="30"/>
        <v>0</v>
      </c>
      <c r="N190" s="56" t="str">
        <f t="shared" si="35"/>
        <v/>
      </c>
      <c r="O190" s="57">
        <f t="shared" si="31"/>
        <v>0</v>
      </c>
      <c r="P190" s="83"/>
      <c r="Q190" s="82"/>
      <c r="R190" s="83"/>
      <c r="S190" s="83"/>
      <c r="T190" s="119" t="str">
        <f t="shared" si="36"/>
        <v/>
      </c>
      <c r="U190" s="119">
        <f t="shared" si="37"/>
        <v>0</v>
      </c>
      <c r="V190" s="119"/>
      <c r="W190" s="117">
        <f t="shared" si="38"/>
        <v>0</v>
      </c>
      <c r="X190" s="124" t="str">
        <f t="shared" si="39"/>
        <v/>
      </c>
      <c r="Y190" s="125">
        <f t="shared" si="40"/>
        <v>0</v>
      </c>
      <c r="Z190" s="118">
        <f t="shared" si="41"/>
        <v>0.3</v>
      </c>
    </row>
    <row r="191" spans="1:26" ht="20.100000000000001" customHeight="1">
      <c r="A191" s="63"/>
      <c r="B191" s="64"/>
      <c r="C191" s="65"/>
      <c r="D191" s="65"/>
      <c r="E191" s="80"/>
      <c r="F191" s="51">
        <f t="shared" si="28"/>
        <v>0</v>
      </c>
      <c r="G191" s="81"/>
      <c r="H191" s="196"/>
      <c r="I191" s="53">
        <f t="shared" si="29"/>
        <v>0</v>
      </c>
      <c r="J191" s="54">
        <f t="shared" si="32"/>
        <v>0</v>
      </c>
      <c r="K191" s="54">
        <f t="shared" si="33"/>
        <v>0</v>
      </c>
      <c r="L191" s="55">
        <f t="shared" si="34"/>
        <v>0</v>
      </c>
      <c r="M191" s="52">
        <f t="shared" si="30"/>
        <v>0</v>
      </c>
      <c r="N191" s="56" t="str">
        <f>IF(G191="vacant","",IF(OR(P191="erap",P191="other",P191="srap"),"",IF(M191&gt;Z191,"X","")))</f>
        <v/>
      </c>
      <c r="O191" s="57">
        <f t="shared" si="31"/>
        <v>0</v>
      </c>
      <c r="P191" s="83"/>
      <c r="Q191" s="82"/>
      <c r="R191" s="83"/>
      <c r="S191" s="83"/>
      <c r="T191" s="119" t="str">
        <f t="shared" si="36"/>
        <v/>
      </c>
      <c r="U191" s="119">
        <f t="shared" si="37"/>
        <v>0</v>
      </c>
      <c r="V191" s="119"/>
      <c r="W191" s="117">
        <f t="shared" si="38"/>
        <v>0</v>
      </c>
      <c r="X191" s="124" t="str">
        <f t="shared" si="39"/>
        <v/>
      </c>
      <c r="Y191" s="125">
        <f t="shared" si="40"/>
        <v>0</v>
      </c>
      <c r="Z191" s="118">
        <f t="shared" si="41"/>
        <v>0.3</v>
      </c>
    </row>
    <row r="192" spans="1:26" ht="20.100000000000001" customHeight="1">
      <c r="A192" s="63"/>
      <c r="B192" s="64"/>
      <c r="C192" s="65"/>
      <c r="D192" s="65"/>
      <c r="E192" s="80"/>
      <c r="F192" s="51">
        <f t="shared" si="28"/>
        <v>0</v>
      </c>
      <c r="G192" s="81"/>
      <c r="H192" s="196"/>
      <c r="I192" s="53">
        <f t="shared" si="29"/>
        <v>0</v>
      </c>
      <c r="J192" s="54">
        <f t="shared" si="32"/>
        <v>0</v>
      </c>
      <c r="K192" s="54">
        <f t="shared" si="33"/>
        <v>0</v>
      </c>
      <c r="L192" s="55">
        <f t="shared" si="34"/>
        <v>0</v>
      </c>
      <c r="M192" s="52">
        <f t="shared" si="30"/>
        <v>0</v>
      </c>
      <c r="N192" s="56" t="str">
        <f t="shared" si="35"/>
        <v/>
      </c>
      <c r="O192" s="57">
        <f t="shared" si="31"/>
        <v>0</v>
      </c>
      <c r="P192" s="83"/>
      <c r="Q192" s="82"/>
      <c r="R192" s="83"/>
      <c r="S192" s="83"/>
      <c r="T192" s="119" t="str">
        <f t="shared" si="36"/>
        <v/>
      </c>
      <c r="U192" s="119">
        <f t="shared" si="37"/>
        <v>0</v>
      </c>
      <c r="V192" s="119"/>
      <c r="W192" s="117">
        <f t="shared" si="38"/>
        <v>0</v>
      </c>
      <c r="X192" s="124" t="str">
        <f t="shared" si="39"/>
        <v/>
      </c>
      <c r="Y192" s="125">
        <f t="shared" si="40"/>
        <v>0</v>
      </c>
      <c r="Z192" s="118">
        <f t="shared" si="41"/>
        <v>0.3</v>
      </c>
    </row>
    <row r="193" spans="1:26" ht="20.100000000000001" customHeight="1">
      <c r="A193" s="63"/>
      <c r="B193" s="64"/>
      <c r="C193" s="65"/>
      <c r="D193" s="65"/>
      <c r="E193" s="80"/>
      <c r="F193" s="51">
        <f t="shared" si="28"/>
        <v>0</v>
      </c>
      <c r="G193" s="81"/>
      <c r="H193" s="196"/>
      <c r="I193" s="53">
        <f t="shared" si="29"/>
        <v>0</v>
      </c>
      <c r="J193" s="54">
        <f t="shared" si="32"/>
        <v>0</v>
      </c>
      <c r="K193" s="54">
        <f t="shared" si="33"/>
        <v>0</v>
      </c>
      <c r="L193" s="55">
        <f t="shared" si="34"/>
        <v>0</v>
      </c>
      <c r="M193" s="52">
        <f t="shared" si="30"/>
        <v>0</v>
      </c>
      <c r="N193" s="56" t="str">
        <f t="shared" si="35"/>
        <v/>
      </c>
      <c r="O193" s="57">
        <f t="shared" si="31"/>
        <v>0</v>
      </c>
      <c r="P193" s="83"/>
      <c r="Q193" s="82"/>
      <c r="R193" s="83"/>
      <c r="S193" s="83"/>
      <c r="T193" s="119" t="str">
        <f t="shared" si="36"/>
        <v/>
      </c>
      <c r="U193" s="119">
        <f t="shared" si="37"/>
        <v>0</v>
      </c>
      <c r="V193" s="119"/>
      <c r="W193" s="117">
        <f t="shared" si="38"/>
        <v>0</v>
      </c>
      <c r="X193" s="124" t="str">
        <f t="shared" si="39"/>
        <v/>
      </c>
      <c r="Y193" s="125">
        <f t="shared" si="40"/>
        <v>0</v>
      </c>
      <c r="Z193" s="118">
        <f t="shared" si="41"/>
        <v>0.3</v>
      </c>
    </row>
    <row r="194" spans="1:26" ht="20.100000000000001" customHeight="1">
      <c r="A194" s="63"/>
      <c r="B194" s="64"/>
      <c r="C194" s="65"/>
      <c r="D194" s="65"/>
      <c r="E194" s="80"/>
      <c r="F194" s="51">
        <f t="shared" si="28"/>
        <v>0</v>
      </c>
      <c r="G194" s="81"/>
      <c r="H194" s="196"/>
      <c r="I194" s="53">
        <f t="shared" si="29"/>
        <v>0</v>
      </c>
      <c r="J194" s="54">
        <f t="shared" si="32"/>
        <v>0</v>
      </c>
      <c r="K194" s="54">
        <f t="shared" si="33"/>
        <v>0</v>
      </c>
      <c r="L194" s="55">
        <f t="shared" si="34"/>
        <v>0</v>
      </c>
      <c r="M194" s="52">
        <f t="shared" si="30"/>
        <v>0</v>
      </c>
      <c r="N194" s="56" t="str">
        <f t="shared" si="35"/>
        <v/>
      </c>
      <c r="O194" s="57">
        <f t="shared" si="31"/>
        <v>0</v>
      </c>
      <c r="P194" s="83"/>
      <c r="Q194" s="82"/>
      <c r="R194" s="83"/>
      <c r="S194" s="83"/>
      <c r="T194" s="119" t="str">
        <f t="shared" si="36"/>
        <v/>
      </c>
      <c r="U194" s="119">
        <f t="shared" si="37"/>
        <v>0</v>
      </c>
      <c r="V194" s="119"/>
      <c r="W194" s="117">
        <f t="shared" si="38"/>
        <v>0</v>
      </c>
      <c r="X194" s="124" t="str">
        <f t="shared" si="39"/>
        <v/>
      </c>
      <c r="Y194" s="125">
        <f t="shared" si="40"/>
        <v>0</v>
      </c>
      <c r="Z194" s="118">
        <f t="shared" si="41"/>
        <v>0.3</v>
      </c>
    </row>
    <row r="195" spans="1:26" ht="20.100000000000001" customHeight="1">
      <c r="A195" s="63"/>
      <c r="B195" s="64"/>
      <c r="C195" s="65"/>
      <c r="D195" s="65"/>
      <c r="E195" s="80"/>
      <c r="F195" s="51">
        <f t="shared" si="28"/>
        <v>0</v>
      </c>
      <c r="G195" s="81"/>
      <c r="H195" s="196"/>
      <c r="I195" s="53">
        <f t="shared" si="29"/>
        <v>0</v>
      </c>
      <c r="J195" s="54">
        <f t="shared" si="32"/>
        <v>0</v>
      </c>
      <c r="K195" s="54">
        <f t="shared" si="33"/>
        <v>0</v>
      </c>
      <c r="L195" s="55">
        <f t="shared" si="34"/>
        <v>0</v>
      </c>
      <c r="M195" s="52">
        <f t="shared" si="30"/>
        <v>0</v>
      </c>
      <c r="N195" s="56" t="str">
        <f t="shared" si="35"/>
        <v/>
      </c>
      <c r="O195" s="57">
        <f t="shared" si="31"/>
        <v>0</v>
      </c>
      <c r="P195" s="83"/>
      <c r="Q195" s="82"/>
      <c r="R195" s="83"/>
      <c r="S195" s="83"/>
      <c r="T195" s="119" t="str">
        <f t="shared" si="36"/>
        <v/>
      </c>
      <c r="U195" s="119">
        <f t="shared" si="37"/>
        <v>0</v>
      </c>
      <c r="V195" s="119"/>
      <c r="W195" s="117">
        <f t="shared" si="38"/>
        <v>0</v>
      </c>
      <c r="X195" s="124" t="str">
        <f t="shared" si="39"/>
        <v/>
      </c>
      <c r="Y195" s="125">
        <f t="shared" si="40"/>
        <v>0</v>
      </c>
      <c r="Z195" s="118">
        <f t="shared" si="41"/>
        <v>0.3</v>
      </c>
    </row>
    <row r="196" spans="1:26" ht="20.100000000000001" customHeight="1">
      <c r="A196" s="63"/>
      <c r="B196" s="64"/>
      <c r="C196" s="65"/>
      <c r="D196" s="65"/>
      <c r="E196" s="80"/>
      <c r="F196" s="51">
        <f t="shared" si="28"/>
        <v>0</v>
      </c>
      <c r="G196" s="81"/>
      <c r="H196" s="196"/>
      <c r="I196" s="53">
        <f t="shared" si="29"/>
        <v>0</v>
      </c>
      <c r="J196" s="54">
        <f t="shared" si="32"/>
        <v>0</v>
      </c>
      <c r="K196" s="54">
        <f t="shared" si="33"/>
        <v>0</v>
      </c>
      <c r="L196" s="55">
        <f t="shared" si="34"/>
        <v>0</v>
      </c>
      <c r="M196" s="52">
        <f t="shared" si="30"/>
        <v>0</v>
      </c>
      <c r="N196" s="56" t="str">
        <f t="shared" si="35"/>
        <v/>
      </c>
      <c r="O196" s="57">
        <f t="shared" si="31"/>
        <v>0</v>
      </c>
      <c r="P196" s="83"/>
      <c r="Q196" s="82"/>
      <c r="R196" s="83"/>
      <c r="S196" s="83"/>
      <c r="T196" s="119" t="str">
        <f t="shared" si="36"/>
        <v/>
      </c>
      <c r="U196" s="119">
        <f t="shared" si="37"/>
        <v>0</v>
      </c>
      <c r="V196" s="119"/>
      <c r="W196" s="117">
        <f t="shared" si="38"/>
        <v>0</v>
      </c>
      <c r="X196" s="124" t="str">
        <f t="shared" si="39"/>
        <v/>
      </c>
      <c r="Y196" s="125">
        <f t="shared" si="40"/>
        <v>0</v>
      </c>
      <c r="Z196" s="118">
        <f t="shared" si="41"/>
        <v>0.3</v>
      </c>
    </row>
    <row r="197" spans="1:26" ht="20.100000000000001" customHeight="1">
      <c r="A197" s="63"/>
      <c r="B197" s="64"/>
      <c r="C197" s="65"/>
      <c r="D197" s="65"/>
      <c r="E197" s="80"/>
      <c r="F197" s="51">
        <f t="shared" si="28"/>
        <v>0</v>
      </c>
      <c r="G197" s="81"/>
      <c r="H197" s="196"/>
      <c r="I197" s="53">
        <f t="shared" si="29"/>
        <v>0</v>
      </c>
      <c r="J197" s="54">
        <f t="shared" si="32"/>
        <v>0</v>
      </c>
      <c r="K197" s="54">
        <f t="shared" si="33"/>
        <v>0</v>
      </c>
      <c r="L197" s="55">
        <f t="shared" si="34"/>
        <v>0</v>
      </c>
      <c r="M197" s="52">
        <f t="shared" si="30"/>
        <v>0</v>
      </c>
      <c r="N197" s="56" t="str">
        <f t="shared" si="35"/>
        <v/>
      </c>
      <c r="O197" s="57">
        <f t="shared" si="31"/>
        <v>0</v>
      </c>
      <c r="P197" s="83"/>
      <c r="Q197" s="82"/>
      <c r="R197" s="83"/>
      <c r="S197" s="83"/>
      <c r="T197" s="119" t="str">
        <f t="shared" si="36"/>
        <v/>
      </c>
      <c r="U197" s="119">
        <f t="shared" si="37"/>
        <v>0</v>
      </c>
      <c r="V197" s="119"/>
      <c r="W197" s="117">
        <f t="shared" si="38"/>
        <v>0</v>
      </c>
      <c r="X197" s="124" t="str">
        <f t="shared" si="39"/>
        <v/>
      </c>
      <c r="Y197" s="125">
        <f t="shared" si="40"/>
        <v>0</v>
      </c>
      <c r="Z197" s="118">
        <f t="shared" si="41"/>
        <v>0.3</v>
      </c>
    </row>
    <row r="198" spans="1:26" ht="20.100000000000001" customHeight="1">
      <c r="A198" s="63"/>
      <c r="B198" s="64"/>
      <c r="C198" s="65"/>
      <c r="D198" s="65"/>
      <c r="E198" s="80"/>
      <c r="F198" s="51">
        <f t="shared" si="28"/>
        <v>0</v>
      </c>
      <c r="G198" s="81"/>
      <c r="H198" s="196"/>
      <c r="I198" s="53">
        <f t="shared" si="29"/>
        <v>0</v>
      </c>
      <c r="J198" s="54">
        <f t="shared" si="32"/>
        <v>0</v>
      </c>
      <c r="K198" s="54">
        <f t="shared" si="33"/>
        <v>0</v>
      </c>
      <c r="L198" s="55">
        <f t="shared" si="34"/>
        <v>0</v>
      </c>
      <c r="M198" s="52">
        <f t="shared" si="30"/>
        <v>0</v>
      </c>
      <c r="N198" s="56" t="str">
        <f t="shared" si="35"/>
        <v/>
      </c>
      <c r="O198" s="57">
        <f t="shared" si="31"/>
        <v>0</v>
      </c>
      <c r="P198" s="83"/>
      <c r="Q198" s="82"/>
      <c r="R198" s="83"/>
      <c r="S198" s="83"/>
      <c r="T198" s="119" t="str">
        <f t="shared" si="36"/>
        <v/>
      </c>
      <c r="U198" s="119">
        <f t="shared" si="37"/>
        <v>0</v>
      </c>
      <c r="V198" s="119"/>
      <c r="W198" s="117">
        <f t="shared" si="38"/>
        <v>0</v>
      </c>
      <c r="X198" s="124" t="str">
        <f t="shared" si="39"/>
        <v/>
      </c>
      <c r="Y198" s="125">
        <f t="shared" si="40"/>
        <v>0</v>
      </c>
      <c r="Z198" s="118">
        <f t="shared" si="41"/>
        <v>0.3</v>
      </c>
    </row>
    <row r="199" spans="1:26" ht="20.100000000000001" customHeight="1">
      <c r="A199" s="63"/>
      <c r="B199" s="64"/>
      <c r="C199" s="65"/>
      <c r="D199" s="65"/>
      <c r="E199" s="80"/>
      <c r="F199" s="51">
        <f t="shared" si="28"/>
        <v>0</v>
      </c>
      <c r="G199" s="81"/>
      <c r="H199" s="196"/>
      <c r="I199" s="53">
        <f t="shared" si="29"/>
        <v>0</v>
      </c>
      <c r="J199" s="54">
        <f t="shared" si="32"/>
        <v>0</v>
      </c>
      <c r="K199" s="54">
        <f t="shared" si="33"/>
        <v>0</v>
      </c>
      <c r="L199" s="55">
        <f t="shared" si="34"/>
        <v>0</v>
      </c>
      <c r="M199" s="52">
        <f t="shared" si="30"/>
        <v>0</v>
      </c>
      <c r="N199" s="56" t="str">
        <f t="shared" si="35"/>
        <v/>
      </c>
      <c r="O199" s="57">
        <f t="shared" si="31"/>
        <v>0</v>
      </c>
      <c r="P199" s="83"/>
      <c r="Q199" s="82"/>
      <c r="R199" s="83"/>
      <c r="S199" s="83"/>
      <c r="T199" s="119" t="str">
        <f t="shared" si="36"/>
        <v/>
      </c>
      <c r="U199" s="119">
        <f t="shared" si="37"/>
        <v>0</v>
      </c>
      <c r="V199" s="119"/>
      <c r="W199" s="117">
        <f t="shared" si="38"/>
        <v>0</v>
      </c>
      <c r="X199" s="124" t="str">
        <f t="shared" si="39"/>
        <v/>
      </c>
      <c r="Y199" s="125">
        <f t="shared" si="40"/>
        <v>0</v>
      </c>
      <c r="Z199" s="118">
        <f t="shared" si="41"/>
        <v>0.3</v>
      </c>
    </row>
    <row r="200" spans="1:26" ht="20.100000000000001" customHeight="1">
      <c r="A200" s="63"/>
      <c r="B200" s="64"/>
      <c r="C200" s="65"/>
      <c r="D200" s="65"/>
      <c r="E200" s="80"/>
      <c r="F200" s="51">
        <f t="shared" si="28"/>
        <v>0</v>
      </c>
      <c r="G200" s="81"/>
      <c r="H200" s="196"/>
      <c r="I200" s="53">
        <f t="shared" si="29"/>
        <v>0</v>
      </c>
      <c r="J200" s="54">
        <f t="shared" si="32"/>
        <v>0</v>
      </c>
      <c r="K200" s="54">
        <f t="shared" si="33"/>
        <v>0</v>
      </c>
      <c r="L200" s="55">
        <f t="shared" si="34"/>
        <v>0</v>
      </c>
      <c r="M200" s="52">
        <f t="shared" si="30"/>
        <v>0</v>
      </c>
      <c r="N200" s="56" t="str">
        <f t="shared" si="35"/>
        <v/>
      </c>
      <c r="O200" s="57">
        <f t="shared" si="31"/>
        <v>0</v>
      </c>
      <c r="P200" s="83"/>
      <c r="Q200" s="82"/>
      <c r="R200" s="83"/>
      <c r="S200" s="83"/>
      <c r="T200" s="119" t="str">
        <f t="shared" si="36"/>
        <v/>
      </c>
      <c r="U200" s="119">
        <f t="shared" si="37"/>
        <v>0</v>
      </c>
      <c r="V200" s="119"/>
      <c r="W200" s="117">
        <f t="shared" si="38"/>
        <v>0</v>
      </c>
      <c r="X200" s="124" t="str">
        <f t="shared" si="39"/>
        <v/>
      </c>
      <c r="Y200" s="125">
        <f t="shared" si="40"/>
        <v>0</v>
      </c>
      <c r="Z200" s="118">
        <f t="shared" si="41"/>
        <v>0.3</v>
      </c>
    </row>
    <row r="201" spans="1:26" ht="20.100000000000001" customHeight="1">
      <c r="A201" s="63"/>
      <c r="B201" s="64"/>
      <c r="C201" s="65"/>
      <c r="D201" s="65"/>
      <c r="E201" s="80"/>
      <c r="F201" s="51">
        <f t="shared" si="28"/>
        <v>0</v>
      </c>
      <c r="G201" s="81"/>
      <c r="H201" s="196"/>
      <c r="I201" s="53">
        <f t="shared" si="29"/>
        <v>0</v>
      </c>
      <c r="J201" s="54">
        <f t="shared" si="32"/>
        <v>0</v>
      </c>
      <c r="K201" s="54">
        <f t="shared" si="33"/>
        <v>0</v>
      </c>
      <c r="L201" s="55">
        <f t="shared" si="34"/>
        <v>0</v>
      </c>
      <c r="M201" s="52">
        <f t="shared" si="30"/>
        <v>0</v>
      </c>
      <c r="N201" s="56" t="str">
        <f t="shared" si="35"/>
        <v/>
      </c>
      <c r="O201" s="57">
        <f t="shared" si="31"/>
        <v>0</v>
      </c>
      <c r="P201" s="83"/>
      <c r="Q201" s="82"/>
      <c r="R201" s="83"/>
      <c r="S201" s="83"/>
      <c r="T201" s="119" t="str">
        <f t="shared" si="36"/>
        <v/>
      </c>
      <c r="U201" s="119">
        <f t="shared" si="37"/>
        <v>0</v>
      </c>
      <c r="V201" s="119"/>
      <c r="W201" s="117">
        <f t="shared" si="38"/>
        <v>0</v>
      </c>
      <c r="X201" s="124" t="str">
        <f t="shared" si="39"/>
        <v/>
      </c>
      <c r="Y201" s="125">
        <f t="shared" si="40"/>
        <v>0</v>
      </c>
      <c r="Z201" s="118">
        <f t="shared" si="41"/>
        <v>0.3</v>
      </c>
    </row>
    <row r="202" spans="1:26" ht="20.100000000000001" customHeight="1">
      <c r="A202" s="63"/>
      <c r="B202" s="64"/>
      <c r="C202" s="65"/>
      <c r="D202" s="65"/>
      <c r="E202" s="80"/>
      <c r="F202" s="51">
        <f t="shared" si="28"/>
        <v>0</v>
      </c>
      <c r="G202" s="81"/>
      <c r="H202" s="196"/>
      <c r="I202" s="53">
        <f t="shared" si="29"/>
        <v>0</v>
      </c>
      <c r="J202" s="54">
        <f t="shared" si="32"/>
        <v>0</v>
      </c>
      <c r="K202" s="54">
        <f t="shared" si="33"/>
        <v>0</v>
      </c>
      <c r="L202" s="55">
        <f t="shared" si="34"/>
        <v>0</v>
      </c>
      <c r="M202" s="52">
        <f t="shared" si="30"/>
        <v>0</v>
      </c>
      <c r="N202" s="56" t="str">
        <f t="shared" si="35"/>
        <v/>
      </c>
      <c r="O202" s="57">
        <f t="shared" si="31"/>
        <v>0</v>
      </c>
      <c r="P202" s="83"/>
      <c r="Q202" s="82"/>
      <c r="R202" s="83"/>
      <c r="S202" s="83"/>
      <c r="T202" s="119" t="str">
        <f t="shared" si="36"/>
        <v/>
      </c>
      <c r="U202" s="119">
        <f t="shared" si="37"/>
        <v>0</v>
      </c>
      <c r="V202" s="119"/>
      <c r="W202" s="117">
        <f t="shared" si="38"/>
        <v>0</v>
      </c>
      <c r="X202" s="124" t="str">
        <f t="shared" si="39"/>
        <v/>
      </c>
      <c r="Y202" s="125">
        <f t="shared" si="40"/>
        <v>0</v>
      </c>
      <c r="Z202" s="118">
        <f t="shared" si="41"/>
        <v>0.3</v>
      </c>
    </row>
    <row r="203" spans="1:26" ht="20.100000000000001" customHeight="1">
      <c r="A203" s="63"/>
      <c r="B203" s="64"/>
      <c r="C203" s="65"/>
      <c r="D203" s="65"/>
      <c r="E203" s="80"/>
      <c r="F203" s="51">
        <f t="shared" si="28"/>
        <v>0</v>
      </c>
      <c r="G203" s="81"/>
      <c r="H203" s="196"/>
      <c r="I203" s="53">
        <f t="shared" ref="I203:I225" si="42">IF(G203="vacant","",(+G203*+Z203))</f>
        <v>0</v>
      </c>
      <c r="J203" s="54">
        <f t="shared" si="32"/>
        <v>0</v>
      </c>
      <c r="K203" s="54">
        <f t="shared" ref="K203:K225" si="43">IF(J203&lt;D203,D203,J203)</f>
        <v>0</v>
      </c>
      <c r="L203" s="55">
        <f t="shared" si="34"/>
        <v>0</v>
      </c>
      <c r="M203" s="52">
        <f t="shared" ref="M203:M225" si="44">IF(G203="vacant","",IF(J203=0,0,(IF(K203=0,0,+(K203+E203)/G203))))</f>
        <v>0</v>
      </c>
      <c r="N203" s="56" t="str">
        <f t="shared" ref="N203:N225" si="45">IF(G203="vacant","",IF(OR(P203="y",P203="erap",P203="other",P203="srap"),"",IF(M203&gt;Z203,"X","")))</f>
        <v/>
      </c>
      <c r="O203" s="57">
        <f t="shared" si="31"/>
        <v>0</v>
      </c>
      <c r="P203" s="83"/>
      <c r="Q203" s="82"/>
      <c r="R203" s="83"/>
      <c r="S203" s="83"/>
      <c r="T203" s="119" t="str">
        <f t="shared" si="36"/>
        <v/>
      </c>
      <c r="U203" s="119">
        <f t="shared" si="37"/>
        <v>0</v>
      </c>
      <c r="V203" s="119"/>
      <c r="W203" s="117">
        <f t="shared" si="38"/>
        <v>0</v>
      </c>
      <c r="X203" s="124" t="str">
        <f t="shared" ref="X203:X225" si="46">IF(AND(S203="p",P203="other"),"ALERT",IF(AND(S203="t",P203="other"),"ALERT",IF(AND(P203="rap",S203=""),"ALERT",IF(AND(W204&gt;0,P203="erap",S203=""),"ALERT",""))))</f>
        <v/>
      </c>
      <c r="Y203" s="125">
        <f t="shared" si="40"/>
        <v>0</v>
      </c>
      <c r="Z203" s="118">
        <f t="shared" ref="Z203:Z225" si="47">IF(AND(Y203&lt;62,P203="srap",R203=""),0.4,IF(AND(S203="t",Q203=""),0.3,IF(AND(S203="p",Q203=""),0.3,IF(AND(Y203=62,Q203=""),$O$3,IF(Y203=0,$O$3,IF(AND(S203=""),$O$3,IF(Y203&gt;=62,0.3,(IF(Y203&lt;62,0.4)))))))))</f>
        <v>0.3</v>
      </c>
    </row>
    <row r="204" spans="1:26" ht="20.100000000000001" customHeight="1">
      <c r="A204" s="63"/>
      <c r="B204" s="64"/>
      <c r="C204" s="65"/>
      <c r="D204" s="65"/>
      <c r="E204" s="80"/>
      <c r="F204" s="51">
        <f t="shared" si="28"/>
        <v>0</v>
      </c>
      <c r="G204" s="81"/>
      <c r="H204" s="196"/>
      <c r="I204" s="53">
        <f t="shared" si="42"/>
        <v>0</v>
      </c>
      <c r="J204" s="54">
        <f t="shared" si="32"/>
        <v>0</v>
      </c>
      <c r="K204" s="54">
        <f t="shared" si="43"/>
        <v>0</v>
      </c>
      <c r="L204" s="55">
        <f t="shared" si="34"/>
        <v>0</v>
      </c>
      <c r="M204" s="52">
        <f t="shared" si="44"/>
        <v>0</v>
      </c>
      <c r="N204" s="56" t="str">
        <f t="shared" si="45"/>
        <v/>
      </c>
      <c r="O204" s="57">
        <f t="shared" si="31"/>
        <v>0</v>
      </c>
      <c r="P204" s="83"/>
      <c r="Q204" s="82"/>
      <c r="R204" s="83"/>
      <c r="S204" s="83"/>
      <c r="T204" s="119" t="str">
        <f t="shared" si="36"/>
        <v/>
      </c>
      <c r="U204" s="119">
        <f t="shared" si="37"/>
        <v>0</v>
      </c>
      <c r="V204" s="119"/>
      <c r="W204" s="117">
        <f t="shared" si="38"/>
        <v>0</v>
      </c>
      <c r="X204" s="124" t="str">
        <f t="shared" si="46"/>
        <v/>
      </c>
      <c r="Y204" s="125">
        <f t="shared" si="40"/>
        <v>0</v>
      </c>
      <c r="Z204" s="118">
        <f t="shared" si="47"/>
        <v>0.3</v>
      </c>
    </row>
    <row r="205" spans="1:26" ht="20.100000000000001" customHeight="1">
      <c r="A205" s="63"/>
      <c r="B205" s="64"/>
      <c r="C205" s="65"/>
      <c r="D205" s="65"/>
      <c r="E205" s="80"/>
      <c r="F205" s="51">
        <f t="shared" si="28"/>
        <v>0</v>
      </c>
      <c r="G205" s="81"/>
      <c r="H205" s="196"/>
      <c r="I205" s="53">
        <f t="shared" si="42"/>
        <v>0</v>
      </c>
      <c r="J205" s="54">
        <f t="shared" si="32"/>
        <v>0</v>
      </c>
      <c r="K205" s="54">
        <f t="shared" si="43"/>
        <v>0</v>
      </c>
      <c r="L205" s="55">
        <f t="shared" si="34"/>
        <v>0</v>
      </c>
      <c r="M205" s="52">
        <f t="shared" si="44"/>
        <v>0</v>
      </c>
      <c r="N205" s="56" t="str">
        <f t="shared" si="45"/>
        <v/>
      </c>
      <c r="O205" s="57">
        <f t="shared" si="31"/>
        <v>0</v>
      </c>
      <c r="P205" s="83"/>
      <c r="Q205" s="82"/>
      <c r="R205" s="83"/>
      <c r="S205" s="83"/>
      <c r="T205" s="119" t="str">
        <f t="shared" si="36"/>
        <v/>
      </c>
      <c r="U205" s="119">
        <f t="shared" si="37"/>
        <v>0</v>
      </c>
      <c r="V205" s="119"/>
      <c r="W205" s="117">
        <f t="shared" si="38"/>
        <v>0</v>
      </c>
      <c r="X205" s="124" t="str">
        <f t="shared" si="46"/>
        <v/>
      </c>
      <c r="Y205" s="125">
        <f t="shared" si="40"/>
        <v>0</v>
      </c>
      <c r="Z205" s="118">
        <f t="shared" si="47"/>
        <v>0.3</v>
      </c>
    </row>
    <row r="206" spans="1:26" ht="20.100000000000001" customHeight="1">
      <c r="A206" s="63"/>
      <c r="B206" s="64"/>
      <c r="C206" s="65"/>
      <c r="D206" s="65"/>
      <c r="E206" s="80"/>
      <c r="F206" s="51">
        <f t="shared" ref="F206:F225" si="48">(D206+E206)</f>
        <v>0</v>
      </c>
      <c r="G206" s="81"/>
      <c r="H206" s="196"/>
      <c r="I206" s="53">
        <f t="shared" si="42"/>
        <v>0</v>
      </c>
      <c r="J206" s="54">
        <f t="shared" si="32"/>
        <v>0</v>
      </c>
      <c r="K206" s="54">
        <f t="shared" si="43"/>
        <v>0</v>
      </c>
      <c r="L206" s="55">
        <f t="shared" si="34"/>
        <v>0</v>
      </c>
      <c r="M206" s="52">
        <f t="shared" si="44"/>
        <v>0</v>
      </c>
      <c r="N206" s="56" t="str">
        <f t="shared" si="45"/>
        <v/>
      </c>
      <c r="O206" s="57">
        <f t="shared" ref="O206:O225" si="49">IF(J206&lt;D206,(D206-(IF(J206&lt;0.5,0,J206))),0)</f>
        <v>0</v>
      </c>
      <c r="P206" s="83"/>
      <c r="Q206" s="82"/>
      <c r="R206" s="83"/>
      <c r="S206" s="83"/>
      <c r="T206" s="119" t="str">
        <f t="shared" si="36"/>
        <v/>
      </c>
      <c r="U206" s="119">
        <f t="shared" si="37"/>
        <v>0</v>
      </c>
      <c r="V206" s="119"/>
      <c r="W206" s="117">
        <f t="shared" si="38"/>
        <v>0</v>
      </c>
      <c r="X206" s="124" t="str">
        <f t="shared" si="46"/>
        <v/>
      </c>
      <c r="Y206" s="125">
        <f t="shared" si="40"/>
        <v>0</v>
      </c>
      <c r="Z206" s="118">
        <f t="shared" si="47"/>
        <v>0.3</v>
      </c>
    </row>
    <row r="207" spans="1:26" ht="20.100000000000001" customHeight="1">
      <c r="A207" s="63"/>
      <c r="B207" s="64"/>
      <c r="C207" s="65"/>
      <c r="D207" s="65"/>
      <c r="E207" s="80"/>
      <c r="F207" s="51">
        <f t="shared" si="48"/>
        <v>0</v>
      </c>
      <c r="G207" s="81"/>
      <c r="H207" s="196"/>
      <c r="I207" s="53">
        <f t="shared" si="42"/>
        <v>0</v>
      </c>
      <c r="J207" s="54">
        <f t="shared" ref="J207:J225" si="50">IF(G207="vacant","",IF(I207=0,0,I207-E207))</f>
        <v>0</v>
      </c>
      <c r="K207" s="54">
        <f t="shared" si="43"/>
        <v>0</v>
      </c>
      <c r="L207" s="55">
        <f t="shared" ref="L207:L225" si="51">IF(G207="vacant","",IF(K207=D207,0,K207-D207))</f>
        <v>0</v>
      </c>
      <c r="M207" s="52">
        <f t="shared" si="44"/>
        <v>0</v>
      </c>
      <c r="N207" s="56" t="str">
        <f t="shared" si="45"/>
        <v/>
      </c>
      <c r="O207" s="57">
        <f t="shared" si="49"/>
        <v>0</v>
      </c>
      <c r="P207" s="83"/>
      <c r="Q207" s="82"/>
      <c r="R207" s="83"/>
      <c r="S207" s="83"/>
      <c r="T207" s="119" t="str">
        <f t="shared" ref="T207:T225" si="52">IF(AND($Q207&lt;62,$Q207&gt;0,$S$3="Elderly",ISBLANK($R207)),"ALERT","")</f>
        <v/>
      </c>
      <c r="U207" s="119">
        <f t="shared" ref="U207:U225" si="53">IF(AND(O207=0,P207="erap"),0,IF(P207="srap",0,IF(AND(S207="P",P207="erap"),0,IF(AND(S207="t",P207="erap"),0,IF(P207="other",0,IF(P207="",0,IF(AND(S207="",P207="erap"),D207-J207,O207)))))))</f>
        <v>0</v>
      </c>
      <c r="V207" s="119"/>
      <c r="W207" s="117">
        <f t="shared" ref="W207:W225" si="54">IF(AND(G207="vacant",S207="t"),AVERAGEIF(O$14:O$225,"&gt;0"),IF(AND(G207="vacant",S207="p"),AVERAGEIF(O$14:O$225,"&gt;0"),IF(AND(S207="",P207="",O207&gt;0),"overburdened",IF(AND(S207="",P207="other"),0,IF(AND(P207="erap",S207=""),0,IF(AND(P207="SRAP",S207=""),"ALERT",IF(AND(O207=0,S207="p"),"ALERT",IF(AND(O207=0,S207="t"),"ALERT",IF(AND(S207="t",P207="other"),"0",IF(AND(S207="p",P207="other"),"0",O207))))))))))</f>
        <v>0</v>
      </c>
      <c r="X207" s="124" t="str">
        <f t="shared" si="46"/>
        <v/>
      </c>
      <c r="Y207" s="125">
        <f t="shared" ref="Y207:Y225" si="55">IF(AND(R207="Y",S207="p",Q207&lt;62),62,IF(AND(R207="Y",S207="t",Q207&lt;62),62,Q207))</f>
        <v>0</v>
      </c>
      <c r="Z207" s="118">
        <f t="shared" si="47"/>
        <v>0.3</v>
      </c>
    </row>
    <row r="208" spans="1:26" ht="20.100000000000001" customHeight="1">
      <c r="A208" s="63"/>
      <c r="B208" s="64"/>
      <c r="C208" s="65"/>
      <c r="D208" s="65"/>
      <c r="E208" s="80"/>
      <c r="F208" s="51">
        <f t="shared" si="48"/>
        <v>0</v>
      </c>
      <c r="G208" s="81"/>
      <c r="H208" s="196"/>
      <c r="I208" s="53">
        <f t="shared" si="42"/>
        <v>0</v>
      </c>
      <c r="J208" s="54">
        <f t="shared" si="50"/>
        <v>0</v>
      </c>
      <c r="K208" s="54">
        <f t="shared" si="43"/>
        <v>0</v>
      </c>
      <c r="L208" s="55">
        <f t="shared" si="51"/>
        <v>0</v>
      </c>
      <c r="M208" s="52">
        <f t="shared" si="44"/>
        <v>0</v>
      </c>
      <c r="N208" s="56" t="str">
        <f t="shared" si="45"/>
        <v/>
      </c>
      <c r="O208" s="57">
        <f t="shared" si="49"/>
        <v>0</v>
      </c>
      <c r="P208" s="83"/>
      <c r="Q208" s="82"/>
      <c r="R208" s="83"/>
      <c r="S208" s="83"/>
      <c r="T208" s="119" t="str">
        <f t="shared" si="52"/>
        <v/>
      </c>
      <c r="U208" s="119">
        <f t="shared" si="53"/>
        <v>0</v>
      </c>
      <c r="V208" s="119"/>
      <c r="W208" s="117">
        <f t="shared" si="54"/>
        <v>0</v>
      </c>
      <c r="X208" s="124" t="str">
        <f t="shared" si="46"/>
        <v/>
      </c>
      <c r="Y208" s="125">
        <f t="shared" si="55"/>
        <v>0</v>
      </c>
      <c r="Z208" s="118">
        <f t="shared" si="47"/>
        <v>0.3</v>
      </c>
    </row>
    <row r="209" spans="1:26" ht="20.100000000000001" customHeight="1">
      <c r="A209" s="63"/>
      <c r="B209" s="64"/>
      <c r="C209" s="65"/>
      <c r="D209" s="65"/>
      <c r="E209" s="80"/>
      <c r="F209" s="51">
        <f t="shared" si="48"/>
        <v>0</v>
      </c>
      <c r="G209" s="81"/>
      <c r="H209" s="196"/>
      <c r="I209" s="53">
        <f t="shared" si="42"/>
        <v>0</v>
      </c>
      <c r="J209" s="54">
        <f t="shared" si="50"/>
        <v>0</v>
      </c>
      <c r="K209" s="54">
        <f t="shared" si="43"/>
        <v>0</v>
      </c>
      <c r="L209" s="55">
        <f t="shared" si="51"/>
        <v>0</v>
      </c>
      <c r="M209" s="52">
        <f t="shared" si="44"/>
        <v>0</v>
      </c>
      <c r="N209" s="56" t="str">
        <f t="shared" si="45"/>
        <v/>
      </c>
      <c r="O209" s="57">
        <f t="shared" si="49"/>
        <v>0</v>
      </c>
      <c r="P209" s="83"/>
      <c r="Q209" s="82"/>
      <c r="R209" s="83"/>
      <c r="S209" s="83"/>
      <c r="T209" s="119" t="str">
        <f t="shared" si="52"/>
        <v/>
      </c>
      <c r="U209" s="119">
        <f t="shared" si="53"/>
        <v>0</v>
      </c>
      <c r="V209" s="119"/>
      <c r="W209" s="117">
        <f t="shared" si="54"/>
        <v>0</v>
      </c>
      <c r="X209" s="124" t="str">
        <f t="shared" si="46"/>
        <v/>
      </c>
      <c r="Y209" s="125">
        <f t="shared" si="55"/>
        <v>0</v>
      </c>
      <c r="Z209" s="118">
        <f t="shared" si="47"/>
        <v>0.3</v>
      </c>
    </row>
    <row r="210" spans="1:26" ht="20.100000000000001" customHeight="1">
      <c r="A210" s="63"/>
      <c r="B210" s="64"/>
      <c r="C210" s="65"/>
      <c r="D210" s="65"/>
      <c r="E210" s="80"/>
      <c r="F210" s="51">
        <f t="shared" si="48"/>
        <v>0</v>
      </c>
      <c r="G210" s="81"/>
      <c r="H210" s="196"/>
      <c r="I210" s="53">
        <f t="shared" si="42"/>
        <v>0</v>
      </c>
      <c r="J210" s="54">
        <f t="shared" si="50"/>
        <v>0</v>
      </c>
      <c r="K210" s="54">
        <f t="shared" si="43"/>
        <v>0</v>
      </c>
      <c r="L210" s="55">
        <f t="shared" si="51"/>
        <v>0</v>
      </c>
      <c r="M210" s="52">
        <f t="shared" si="44"/>
        <v>0</v>
      </c>
      <c r="N210" s="56" t="str">
        <f t="shared" si="45"/>
        <v/>
      </c>
      <c r="O210" s="57">
        <f t="shared" si="49"/>
        <v>0</v>
      </c>
      <c r="P210" s="83"/>
      <c r="Q210" s="82"/>
      <c r="R210" s="83"/>
      <c r="S210" s="83"/>
      <c r="T210" s="119" t="str">
        <f t="shared" si="52"/>
        <v/>
      </c>
      <c r="U210" s="119">
        <f t="shared" si="53"/>
        <v>0</v>
      </c>
      <c r="V210" s="119"/>
      <c r="W210" s="117">
        <f t="shared" si="54"/>
        <v>0</v>
      </c>
      <c r="X210" s="124" t="str">
        <f t="shared" si="46"/>
        <v/>
      </c>
      <c r="Y210" s="125">
        <f t="shared" si="55"/>
        <v>0</v>
      </c>
      <c r="Z210" s="118">
        <f t="shared" si="47"/>
        <v>0.3</v>
      </c>
    </row>
    <row r="211" spans="1:26" ht="20.100000000000001" customHeight="1">
      <c r="A211" s="63"/>
      <c r="B211" s="64"/>
      <c r="C211" s="65"/>
      <c r="D211" s="65"/>
      <c r="E211" s="80"/>
      <c r="F211" s="51">
        <f t="shared" si="48"/>
        <v>0</v>
      </c>
      <c r="G211" s="81"/>
      <c r="H211" s="196"/>
      <c r="I211" s="53">
        <f t="shared" si="42"/>
        <v>0</v>
      </c>
      <c r="J211" s="54">
        <f t="shared" si="50"/>
        <v>0</v>
      </c>
      <c r="K211" s="54">
        <f t="shared" si="43"/>
        <v>0</v>
      </c>
      <c r="L211" s="55">
        <f t="shared" si="51"/>
        <v>0</v>
      </c>
      <c r="M211" s="52">
        <f t="shared" si="44"/>
        <v>0</v>
      </c>
      <c r="N211" s="56" t="str">
        <f t="shared" si="45"/>
        <v/>
      </c>
      <c r="O211" s="57">
        <f t="shared" si="49"/>
        <v>0</v>
      </c>
      <c r="P211" s="83"/>
      <c r="Q211" s="82"/>
      <c r="R211" s="83"/>
      <c r="S211" s="83"/>
      <c r="T211" s="119" t="str">
        <f t="shared" si="52"/>
        <v/>
      </c>
      <c r="U211" s="119">
        <f t="shared" si="53"/>
        <v>0</v>
      </c>
      <c r="V211" s="119"/>
      <c r="W211" s="117">
        <f t="shared" si="54"/>
        <v>0</v>
      </c>
      <c r="X211" s="124" t="str">
        <f t="shared" si="46"/>
        <v/>
      </c>
      <c r="Y211" s="125">
        <f t="shared" si="55"/>
        <v>0</v>
      </c>
      <c r="Z211" s="118">
        <f t="shared" si="47"/>
        <v>0.3</v>
      </c>
    </row>
    <row r="212" spans="1:26" ht="20.100000000000001" customHeight="1">
      <c r="A212" s="63"/>
      <c r="B212" s="64"/>
      <c r="C212" s="65"/>
      <c r="D212" s="65"/>
      <c r="E212" s="80"/>
      <c r="F212" s="51">
        <f t="shared" si="48"/>
        <v>0</v>
      </c>
      <c r="G212" s="81"/>
      <c r="H212" s="196"/>
      <c r="I212" s="53">
        <f t="shared" si="42"/>
        <v>0</v>
      </c>
      <c r="J212" s="54">
        <f t="shared" si="50"/>
        <v>0</v>
      </c>
      <c r="K212" s="54">
        <f t="shared" si="43"/>
        <v>0</v>
      </c>
      <c r="L212" s="55">
        <f t="shared" si="51"/>
        <v>0</v>
      </c>
      <c r="M212" s="52">
        <f t="shared" si="44"/>
        <v>0</v>
      </c>
      <c r="N212" s="56" t="str">
        <f t="shared" si="45"/>
        <v/>
      </c>
      <c r="O212" s="57">
        <f t="shared" si="49"/>
        <v>0</v>
      </c>
      <c r="P212" s="83"/>
      <c r="Q212" s="82"/>
      <c r="R212" s="83"/>
      <c r="S212" s="83"/>
      <c r="T212" s="119" t="str">
        <f t="shared" si="52"/>
        <v/>
      </c>
      <c r="U212" s="119">
        <f t="shared" si="53"/>
        <v>0</v>
      </c>
      <c r="V212" s="119"/>
      <c r="W212" s="117">
        <f t="shared" si="54"/>
        <v>0</v>
      </c>
      <c r="X212" s="124" t="str">
        <f t="shared" si="46"/>
        <v/>
      </c>
      <c r="Y212" s="125">
        <f t="shared" si="55"/>
        <v>0</v>
      </c>
      <c r="Z212" s="118">
        <f t="shared" si="47"/>
        <v>0.3</v>
      </c>
    </row>
    <row r="213" spans="1:26" ht="20.100000000000001" customHeight="1">
      <c r="A213" s="63"/>
      <c r="B213" s="64"/>
      <c r="C213" s="65"/>
      <c r="D213" s="65"/>
      <c r="E213" s="80"/>
      <c r="F213" s="51">
        <f t="shared" si="48"/>
        <v>0</v>
      </c>
      <c r="G213" s="81"/>
      <c r="H213" s="196"/>
      <c r="I213" s="53">
        <f t="shared" si="42"/>
        <v>0</v>
      </c>
      <c r="J213" s="54">
        <f t="shared" si="50"/>
        <v>0</v>
      </c>
      <c r="K213" s="54">
        <f t="shared" si="43"/>
        <v>0</v>
      </c>
      <c r="L213" s="55">
        <f t="shared" si="51"/>
        <v>0</v>
      </c>
      <c r="M213" s="52">
        <f t="shared" si="44"/>
        <v>0</v>
      </c>
      <c r="N213" s="56" t="str">
        <f t="shared" si="45"/>
        <v/>
      </c>
      <c r="O213" s="57">
        <f t="shared" si="49"/>
        <v>0</v>
      </c>
      <c r="P213" s="83"/>
      <c r="Q213" s="82"/>
      <c r="R213" s="83"/>
      <c r="S213" s="83"/>
      <c r="T213" s="119" t="str">
        <f t="shared" si="52"/>
        <v/>
      </c>
      <c r="U213" s="119">
        <f t="shared" si="53"/>
        <v>0</v>
      </c>
      <c r="V213" s="119"/>
      <c r="W213" s="117">
        <f t="shared" si="54"/>
        <v>0</v>
      </c>
      <c r="X213" s="124" t="str">
        <f t="shared" si="46"/>
        <v/>
      </c>
      <c r="Y213" s="125">
        <f t="shared" si="55"/>
        <v>0</v>
      </c>
      <c r="Z213" s="118">
        <f t="shared" si="47"/>
        <v>0.3</v>
      </c>
    </row>
    <row r="214" spans="1:26" ht="20.100000000000001" customHeight="1">
      <c r="A214" s="63"/>
      <c r="B214" s="64"/>
      <c r="C214" s="65"/>
      <c r="D214" s="65"/>
      <c r="E214" s="80"/>
      <c r="F214" s="51">
        <f t="shared" si="48"/>
        <v>0</v>
      </c>
      <c r="G214" s="81"/>
      <c r="H214" s="196"/>
      <c r="I214" s="53">
        <f t="shared" si="42"/>
        <v>0</v>
      </c>
      <c r="J214" s="54">
        <f t="shared" si="50"/>
        <v>0</v>
      </c>
      <c r="K214" s="54">
        <f t="shared" si="43"/>
        <v>0</v>
      </c>
      <c r="L214" s="55">
        <f t="shared" si="51"/>
        <v>0</v>
      </c>
      <c r="M214" s="52">
        <f t="shared" si="44"/>
        <v>0</v>
      </c>
      <c r="N214" s="56" t="str">
        <f t="shared" si="45"/>
        <v/>
      </c>
      <c r="O214" s="57">
        <f t="shared" si="49"/>
        <v>0</v>
      </c>
      <c r="P214" s="83"/>
      <c r="Q214" s="82"/>
      <c r="R214" s="83"/>
      <c r="S214" s="83"/>
      <c r="T214" s="119" t="str">
        <f t="shared" si="52"/>
        <v/>
      </c>
      <c r="U214" s="119">
        <f t="shared" si="53"/>
        <v>0</v>
      </c>
      <c r="V214" s="119"/>
      <c r="W214" s="117">
        <f t="shared" si="54"/>
        <v>0</v>
      </c>
      <c r="X214" s="124" t="str">
        <f t="shared" si="46"/>
        <v/>
      </c>
      <c r="Y214" s="125">
        <f t="shared" si="55"/>
        <v>0</v>
      </c>
      <c r="Z214" s="118">
        <f t="shared" si="47"/>
        <v>0.3</v>
      </c>
    </row>
    <row r="215" spans="1:26" ht="20.100000000000001" customHeight="1">
      <c r="A215" s="63"/>
      <c r="B215" s="64"/>
      <c r="C215" s="65"/>
      <c r="D215" s="65"/>
      <c r="E215" s="80"/>
      <c r="F215" s="51">
        <f t="shared" si="48"/>
        <v>0</v>
      </c>
      <c r="G215" s="81"/>
      <c r="H215" s="196"/>
      <c r="I215" s="53">
        <f t="shared" si="42"/>
        <v>0</v>
      </c>
      <c r="J215" s="54">
        <f t="shared" si="50"/>
        <v>0</v>
      </c>
      <c r="K215" s="54">
        <f t="shared" si="43"/>
        <v>0</v>
      </c>
      <c r="L215" s="55">
        <f t="shared" si="51"/>
        <v>0</v>
      </c>
      <c r="M215" s="52">
        <f t="shared" si="44"/>
        <v>0</v>
      </c>
      <c r="N215" s="56" t="str">
        <f t="shared" si="45"/>
        <v/>
      </c>
      <c r="O215" s="57">
        <f t="shared" si="49"/>
        <v>0</v>
      </c>
      <c r="P215" s="83"/>
      <c r="Q215" s="82"/>
      <c r="R215" s="83"/>
      <c r="S215" s="83"/>
      <c r="T215" s="119" t="str">
        <f t="shared" si="52"/>
        <v/>
      </c>
      <c r="U215" s="119">
        <f t="shared" si="53"/>
        <v>0</v>
      </c>
      <c r="V215" s="119"/>
      <c r="W215" s="117">
        <f t="shared" si="54"/>
        <v>0</v>
      </c>
      <c r="X215" s="124" t="str">
        <f t="shared" si="46"/>
        <v/>
      </c>
      <c r="Y215" s="125">
        <f t="shared" si="55"/>
        <v>0</v>
      </c>
      <c r="Z215" s="118">
        <f t="shared" si="47"/>
        <v>0.3</v>
      </c>
    </row>
    <row r="216" spans="1:26" ht="20.100000000000001" customHeight="1">
      <c r="A216" s="63"/>
      <c r="B216" s="64"/>
      <c r="C216" s="65"/>
      <c r="D216" s="65"/>
      <c r="E216" s="80"/>
      <c r="F216" s="51">
        <f t="shared" si="48"/>
        <v>0</v>
      </c>
      <c r="G216" s="81"/>
      <c r="H216" s="196"/>
      <c r="I216" s="53">
        <f t="shared" si="42"/>
        <v>0</v>
      </c>
      <c r="J216" s="54">
        <f t="shared" si="50"/>
        <v>0</v>
      </c>
      <c r="K216" s="54">
        <f t="shared" si="43"/>
        <v>0</v>
      </c>
      <c r="L216" s="55">
        <f t="shared" si="51"/>
        <v>0</v>
      </c>
      <c r="M216" s="52">
        <f t="shared" si="44"/>
        <v>0</v>
      </c>
      <c r="N216" s="56" t="str">
        <f t="shared" si="45"/>
        <v/>
      </c>
      <c r="O216" s="57">
        <f t="shared" si="49"/>
        <v>0</v>
      </c>
      <c r="P216" s="83"/>
      <c r="Q216" s="82"/>
      <c r="R216" s="83"/>
      <c r="S216" s="83"/>
      <c r="T216" s="119" t="str">
        <f t="shared" si="52"/>
        <v/>
      </c>
      <c r="U216" s="119">
        <f t="shared" si="53"/>
        <v>0</v>
      </c>
      <c r="V216" s="119"/>
      <c r="W216" s="117">
        <f t="shared" si="54"/>
        <v>0</v>
      </c>
      <c r="X216" s="124" t="str">
        <f t="shared" si="46"/>
        <v/>
      </c>
      <c r="Y216" s="125">
        <f t="shared" si="55"/>
        <v>0</v>
      </c>
      <c r="Z216" s="118">
        <f t="shared" si="47"/>
        <v>0.3</v>
      </c>
    </row>
    <row r="217" spans="1:26" ht="20.100000000000001" customHeight="1">
      <c r="A217" s="63"/>
      <c r="B217" s="64"/>
      <c r="C217" s="65"/>
      <c r="D217" s="65"/>
      <c r="E217" s="80"/>
      <c r="F217" s="51">
        <f t="shared" si="48"/>
        <v>0</v>
      </c>
      <c r="G217" s="81"/>
      <c r="H217" s="196"/>
      <c r="I217" s="53">
        <f t="shared" si="42"/>
        <v>0</v>
      </c>
      <c r="J217" s="54">
        <f t="shared" si="50"/>
        <v>0</v>
      </c>
      <c r="K217" s="54">
        <f t="shared" si="43"/>
        <v>0</v>
      </c>
      <c r="L217" s="55">
        <f t="shared" si="51"/>
        <v>0</v>
      </c>
      <c r="M217" s="52">
        <f t="shared" si="44"/>
        <v>0</v>
      </c>
      <c r="N217" s="56" t="str">
        <f t="shared" si="45"/>
        <v/>
      </c>
      <c r="O217" s="57">
        <f t="shared" si="49"/>
        <v>0</v>
      </c>
      <c r="P217" s="83"/>
      <c r="Q217" s="82"/>
      <c r="R217" s="83"/>
      <c r="S217" s="83"/>
      <c r="T217" s="119" t="str">
        <f t="shared" si="52"/>
        <v/>
      </c>
      <c r="U217" s="119">
        <f t="shared" si="53"/>
        <v>0</v>
      </c>
      <c r="V217" s="119"/>
      <c r="W217" s="117">
        <f t="shared" si="54"/>
        <v>0</v>
      </c>
      <c r="X217" s="124" t="str">
        <f t="shared" si="46"/>
        <v/>
      </c>
      <c r="Y217" s="125">
        <f t="shared" si="55"/>
        <v>0</v>
      </c>
      <c r="Z217" s="118">
        <f t="shared" si="47"/>
        <v>0.3</v>
      </c>
    </row>
    <row r="218" spans="1:26" ht="20.100000000000001" customHeight="1">
      <c r="A218" s="63"/>
      <c r="B218" s="64"/>
      <c r="C218" s="65"/>
      <c r="D218" s="65"/>
      <c r="E218" s="80"/>
      <c r="F218" s="51">
        <f t="shared" si="48"/>
        <v>0</v>
      </c>
      <c r="G218" s="81"/>
      <c r="H218" s="196"/>
      <c r="I218" s="53">
        <f t="shared" si="42"/>
        <v>0</v>
      </c>
      <c r="J218" s="54">
        <f t="shared" si="50"/>
        <v>0</v>
      </c>
      <c r="K218" s="54">
        <f t="shared" si="43"/>
        <v>0</v>
      </c>
      <c r="L218" s="55">
        <f t="shared" si="51"/>
        <v>0</v>
      </c>
      <c r="M218" s="52">
        <f t="shared" si="44"/>
        <v>0</v>
      </c>
      <c r="N218" s="56" t="str">
        <f t="shared" si="45"/>
        <v/>
      </c>
      <c r="O218" s="57">
        <f t="shared" si="49"/>
        <v>0</v>
      </c>
      <c r="P218" s="83"/>
      <c r="Q218" s="82"/>
      <c r="R218" s="83"/>
      <c r="S218" s="83"/>
      <c r="T218" s="119" t="str">
        <f t="shared" si="52"/>
        <v/>
      </c>
      <c r="U218" s="119">
        <f t="shared" si="53"/>
        <v>0</v>
      </c>
      <c r="V218" s="119"/>
      <c r="W218" s="117">
        <f t="shared" si="54"/>
        <v>0</v>
      </c>
      <c r="X218" s="124" t="str">
        <f t="shared" si="46"/>
        <v/>
      </c>
      <c r="Y218" s="125">
        <f t="shared" si="55"/>
        <v>0</v>
      </c>
      <c r="Z218" s="118">
        <f t="shared" si="47"/>
        <v>0.3</v>
      </c>
    </row>
    <row r="219" spans="1:26" ht="20.100000000000001" customHeight="1">
      <c r="A219" s="63"/>
      <c r="B219" s="64"/>
      <c r="C219" s="65"/>
      <c r="D219" s="65"/>
      <c r="E219" s="80"/>
      <c r="F219" s="51">
        <f t="shared" si="48"/>
        <v>0</v>
      </c>
      <c r="G219" s="81"/>
      <c r="H219" s="196"/>
      <c r="I219" s="53">
        <f t="shared" si="42"/>
        <v>0</v>
      </c>
      <c r="J219" s="54">
        <f t="shared" si="50"/>
        <v>0</v>
      </c>
      <c r="K219" s="54">
        <f t="shared" si="43"/>
        <v>0</v>
      </c>
      <c r="L219" s="55">
        <f t="shared" si="51"/>
        <v>0</v>
      </c>
      <c r="M219" s="52">
        <f t="shared" si="44"/>
        <v>0</v>
      </c>
      <c r="N219" s="56" t="str">
        <f t="shared" si="45"/>
        <v/>
      </c>
      <c r="O219" s="57">
        <f t="shared" si="49"/>
        <v>0</v>
      </c>
      <c r="P219" s="83"/>
      <c r="Q219" s="82"/>
      <c r="R219" s="83"/>
      <c r="S219" s="83"/>
      <c r="T219" s="119" t="str">
        <f t="shared" si="52"/>
        <v/>
      </c>
      <c r="U219" s="119">
        <f t="shared" si="53"/>
        <v>0</v>
      </c>
      <c r="V219" s="119"/>
      <c r="W219" s="117">
        <f t="shared" si="54"/>
        <v>0</v>
      </c>
      <c r="X219" s="124" t="str">
        <f t="shared" si="46"/>
        <v/>
      </c>
      <c r="Y219" s="125">
        <f t="shared" si="55"/>
        <v>0</v>
      </c>
      <c r="Z219" s="118">
        <f t="shared" si="47"/>
        <v>0.3</v>
      </c>
    </row>
    <row r="220" spans="1:26" ht="20.100000000000001" customHeight="1">
      <c r="A220" s="63"/>
      <c r="B220" s="64"/>
      <c r="C220" s="65"/>
      <c r="D220" s="65"/>
      <c r="E220" s="80"/>
      <c r="F220" s="51">
        <f t="shared" si="48"/>
        <v>0</v>
      </c>
      <c r="G220" s="81"/>
      <c r="H220" s="196"/>
      <c r="I220" s="53">
        <f t="shared" si="42"/>
        <v>0</v>
      </c>
      <c r="J220" s="54">
        <f t="shared" si="50"/>
        <v>0</v>
      </c>
      <c r="K220" s="54">
        <f t="shared" si="43"/>
        <v>0</v>
      </c>
      <c r="L220" s="55">
        <f t="shared" si="51"/>
        <v>0</v>
      </c>
      <c r="M220" s="52">
        <f t="shared" si="44"/>
        <v>0</v>
      </c>
      <c r="N220" s="56" t="str">
        <f t="shared" si="45"/>
        <v/>
      </c>
      <c r="O220" s="57">
        <f t="shared" si="49"/>
        <v>0</v>
      </c>
      <c r="P220" s="83"/>
      <c r="Q220" s="82"/>
      <c r="R220" s="83"/>
      <c r="S220" s="83"/>
      <c r="T220" s="119" t="str">
        <f t="shared" si="52"/>
        <v/>
      </c>
      <c r="U220" s="119">
        <f t="shared" si="53"/>
        <v>0</v>
      </c>
      <c r="V220" s="119"/>
      <c r="W220" s="117">
        <f t="shared" si="54"/>
        <v>0</v>
      </c>
      <c r="X220" s="124" t="str">
        <f t="shared" si="46"/>
        <v/>
      </c>
      <c r="Y220" s="125">
        <f t="shared" si="55"/>
        <v>0</v>
      </c>
      <c r="Z220" s="118">
        <f t="shared" si="47"/>
        <v>0.3</v>
      </c>
    </row>
    <row r="221" spans="1:26" ht="20.100000000000001" customHeight="1">
      <c r="A221" s="63"/>
      <c r="B221" s="64"/>
      <c r="C221" s="65"/>
      <c r="D221" s="65"/>
      <c r="E221" s="80"/>
      <c r="F221" s="51">
        <f t="shared" si="48"/>
        <v>0</v>
      </c>
      <c r="G221" s="81"/>
      <c r="H221" s="196"/>
      <c r="I221" s="53">
        <f t="shared" si="42"/>
        <v>0</v>
      </c>
      <c r="J221" s="54">
        <f t="shared" si="50"/>
        <v>0</v>
      </c>
      <c r="K221" s="54">
        <f t="shared" si="43"/>
        <v>0</v>
      </c>
      <c r="L221" s="55">
        <f t="shared" si="51"/>
        <v>0</v>
      </c>
      <c r="M221" s="52">
        <f t="shared" si="44"/>
        <v>0</v>
      </c>
      <c r="N221" s="56" t="str">
        <f t="shared" si="45"/>
        <v/>
      </c>
      <c r="O221" s="57">
        <f t="shared" si="49"/>
        <v>0</v>
      </c>
      <c r="P221" s="83"/>
      <c r="Q221" s="82"/>
      <c r="R221" s="83"/>
      <c r="S221" s="83"/>
      <c r="T221" s="119" t="str">
        <f t="shared" si="52"/>
        <v/>
      </c>
      <c r="U221" s="119">
        <f t="shared" si="53"/>
        <v>0</v>
      </c>
      <c r="V221" s="119"/>
      <c r="W221" s="117">
        <f t="shared" si="54"/>
        <v>0</v>
      </c>
      <c r="X221" s="124" t="str">
        <f t="shared" si="46"/>
        <v/>
      </c>
      <c r="Y221" s="125">
        <f t="shared" si="55"/>
        <v>0</v>
      </c>
      <c r="Z221" s="118">
        <f t="shared" si="47"/>
        <v>0.3</v>
      </c>
    </row>
    <row r="222" spans="1:26" ht="20.100000000000001" customHeight="1">
      <c r="A222" s="63"/>
      <c r="B222" s="64"/>
      <c r="C222" s="65"/>
      <c r="D222" s="65"/>
      <c r="E222" s="80"/>
      <c r="F222" s="51">
        <f t="shared" si="48"/>
        <v>0</v>
      </c>
      <c r="G222" s="81"/>
      <c r="H222" s="196"/>
      <c r="I222" s="53">
        <f t="shared" si="42"/>
        <v>0</v>
      </c>
      <c r="J222" s="54">
        <f t="shared" si="50"/>
        <v>0</v>
      </c>
      <c r="K222" s="54">
        <f t="shared" si="43"/>
        <v>0</v>
      </c>
      <c r="L222" s="55">
        <f t="shared" si="51"/>
        <v>0</v>
      </c>
      <c r="M222" s="52">
        <f t="shared" si="44"/>
        <v>0</v>
      </c>
      <c r="N222" s="56" t="str">
        <f t="shared" si="45"/>
        <v/>
      </c>
      <c r="O222" s="57">
        <f t="shared" si="49"/>
        <v>0</v>
      </c>
      <c r="P222" s="83"/>
      <c r="Q222" s="82"/>
      <c r="R222" s="83"/>
      <c r="S222" s="83"/>
      <c r="T222" s="119" t="str">
        <f t="shared" si="52"/>
        <v/>
      </c>
      <c r="U222" s="119">
        <f t="shared" si="53"/>
        <v>0</v>
      </c>
      <c r="V222" s="119"/>
      <c r="W222" s="117">
        <f t="shared" si="54"/>
        <v>0</v>
      </c>
      <c r="X222" s="124" t="str">
        <f t="shared" si="46"/>
        <v/>
      </c>
      <c r="Y222" s="125">
        <f t="shared" si="55"/>
        <v>0</v>
      </c>
      <c r="Z222" s="118">
        <f t="shared" si="47"/>
        <v>0.3</v>
      </c>
    </row>
    <row r="223" spans="1:26" ht="20.100000000000001" customHeight="1">
      <c r="A223" s="63"/>
      <c r="B223" s="64"/>
      <c r="C223" s="65"/>
      <c r="D223" s="65"/>
      <c r="E223" s="80"/>
      <c r="F223" s="51">
        <f t="shared" si="48"/>
        <v>0</v>
      </c>
      <c r="G223" s="81"/>
      <c r="H223" s="196"/>
      <c r="I223" s="53">
        <f t="shared" si="42"/>
        <v>0</v>
      </c>
      <c r="J223" s="54">
        <f t="shared" si="50"/>
        <v>0</v>
      </c>
      <c r="K223" s="54">
        <f t="shared" si="43"/>
        <v>0</v>
      </c>
      <c r="L223" s="55">
        <f t="shared" si="51"/>
        <v>0</v>
      </c>
      <c r="M223" s="52">
        <f t="shared" si="44"/>
        <v>0</v>
      </c>
      <c r="N223" s="56" t="str">
        <f t="shared" si="45"/>
        <v/>
      </c>
      <c r="O223" s="57">
        <f t="shared" si="49"/>
        <v>0</v>
      </c>
      <c r="P223" s="83"/>
      <c r="Q223" s="82"/>
      <c r="R223" s="83"/>
      <c r="S223" s="83"/>
      <c r="T223" s="119" t="str">
        <f t="shared" si="52"/>
        <v/>
      </c>
      <c r="U223" s="119">
        <f t="shared" si="53"/>
        <v>0</v>
      </c>
      <c r="V223" s="119"/>
      <c r="W223" s="117">
        <f t="shared" si="54"/>
        <v>0</v>
      </c>
      <c r="X223" s="124" t="str">
        <f t="shared" si="46"/>
        <v/>
      </c>
      <c r="Y223" s="125">
        <f t="shared" si="55"/>
        <v>0</v>
      </c>
      <c r="Z223" s="118">
        <f t="shared" si="47"/>
        <v>0.3</v>
      </c>
    </row>
    <row r="224" spans="1:26" ht="20.100000000000001" customHeight="1">
      <c r="A224" s="63"/>
      <c r="B224" s="64"/>
      <c r="C224" s="65"/>
      <c r="D224" s="65"/>
      <c r="E224" s="80"/>
      <c r="F224" s="51">
        <f t="shared" si="48"/>
        <v>0</v>
      </c>
      <c r="G224" s="81"/>
      <c r="H224" s="196"/>
      <c r="I224" s="53">
        <f t="shared" si="42"/>
        <v>0</v>
      </c>
      <c r="J224" s="54">
        <f t="shared" si="50"/>
        <v>0</v>
      </c>
      <c r="K224" s="54">
        <f t="shared" si="43"/>
        <v>0</v>
      </c>
      <c r="L224" s="55">
        <f t="shared" si="51"/>
        <v>0</v>
      </c>
      <c r="M224" s="52">
        <f t="shared" si="44"/>
        <v>0</v>
      </c>
      <c r="N224" s="56" t="str">
        <f t="shared" si="45"/>
        <v/>
      </c>
      <c r="O224" s="57">
        <f t="shared" si="49"/>
        <v>0</v>
      </c>
      <c r="P224" s="83"/>
      <c r="Q224" s="82"/>
      <c r="R224" s="83"/>
      <c r="S224" s="83"/>
      <c r="T224" s="119" t="str">
        <f t="shared" si="52"/>
        <v/>
      </c>
      <c r="U224" s="119">
        <f t="shared" si="53"/>
        <v>0</v>
      </c>
      <c r="V224" s="119"/>
      <c r="W224" s="117">
        <f t="shared" si="54"/>
        <v>0</v>
      </c>
      <c r="X224" s="124" t="str">
        <f t="shared" si="46"/>
        <v/>
      </c>
      <c r="Y224" s="125">
        <f t="shared" si="55"/>
        <v>0</v>
      </c>
      <c r="Z224" s="118">
        <f t="shared" si="47"/>
        <v>0.3</v>
      </c>
    </row>
    <row r="225" spans="1:26" ht="20.100000000000001" customHeight="1">
      <c r="A225" s="63"/>
      <c r="B225" s="64"/>
      <c r="C225" s="65"/>
      <c r="D225" s="65"/>
      <c r="E225" s="80"/>
      <c r="F225" s="51">
        <f t="shared" si="48"/>
        <v>0</v>
      </c>
      <c r="G225" s="81"/>
      <c r="H225" s="196"/>
      <c r="I225" s="53">
        <f t="shared" si="42"/>
        <v>0</v>
      </c>
      <c r="J225" s="54">
        <f t="shared" si="50"/>
        <v>0</v>
      </c>
      <c r="K225" s="54">
        <f t="shared" si="43"/>
        <v>0</v>
      </c>
      <c r="L225" s="55">
        <f t="shared" si="51"/>
        <v>0</v>
      </c>
      <c r="M225" s="52">
        <f t="shared" si="44"/>
        <v>0</v>
      </c>
      <c r="N225" s="56" t="str">
        <f t="shared" si="45"/>
        <v/>
      </c>
      <c r="O225" s="57">
        <f t="shared" si="49"/>
        <v>0</v>
      </c>
      <c r="P225" s="83"/>
      <c r="Q225" s="82"/>
      <c r="R225" s="83"/>
      <c r="S225" s="83"/>
      <c r="T225" s="119" t="str">
        <f t="shared" si="52"/>
        <v/>
      </c>
      <c r="U225" s="119">
        <f t="shared" si="53"/>
        <v>0</v>
      </c>
      <c r="V225" s="119"/>
      <c r="W225" s="117">
        <f t="shared" si="54"/>
        <v>0</v>
      </c>
      <c r="X225" s="124" t="str">
        <f t="shared" si="46"/>
        <v/>
      </c>
      <c r="Y225" s="125">
        <f t="shared" si="55"/>
        <v>0</v>
      </c>
      <c r="Z225" s="118">
        <f t="shared" si="47"/>
        <v>0.3</v>
      </c>
    </row>
    <row r="226" spans="1:26" ht="15.75">
      <c r="A226" s="132"/>
      <c r="B226" s="133"/>
      <c r="C226" s="134"/>
      <c r="D226" s="135"/>
      <c r="E226" s="136"/>
      <c r="F226" s="137"/>
      <c r="G226" s="138"/>
      <c r="H226" s="89"/>
      <c r="I226" s="90"/>
      <c r="J226" s="91"/>
      <c r="K226" s="91"/>
      <c r="L226" s="92"/>
      <c r="M226" s="93"/>
      <c r="N226" s="58">
        <f>COUNTIF(N14:N225,"X")</f>
        <v>0</v>
      </c>
      <c r="O226" s="139">
        <f>COUNTIF(O14:O225,"&gt;0")</f>
        <v>0</v>
      </c>
      <c r="P226" s="140" t="s">
        <v>119</v>
      </c>
      <c r="Q226" s="141"/>
      <c r="R226" s="142">
        <f>COUNTIF(R14:R225,"y")</f>
        <v>0</v>
      </c>
      <c r="S226" s="143">
        <f>+X229+X230</f>
        <v>0</v>
      </c>
      <c r="Z226" s="118"/>
    </row>
    <row r="227" spans="1:26" ht="15.75">
      <c r="A227" s="144"/>
      <c r="B227" s="145"/>
      <c r="C227" s="146"/>
      <c r="D227" s="147" t="s">
        <v>39</v>
      </c>
      <c r="E227" s="148"/>
      <c r="F227" s="146"/>
      <c r="G227" s="147" t="s">
        <v>52</v>
      </c>
      <c r="H227" s="94"/>
      <c r="I227" s="95"/>
      <c r="J227" s="98" t="s">
        <v>53</v>
      </c>
      <c r="K227" s="98" t="s">
        <v>53</v>
      </c>
      <c r="L227" s="99" t="s">
        <v>54</v>
      </c>
      <c r="M227" s="100" t="s">
        <v>52</v>
      </c>
      <c r="N227" s="113"/>
      <c r="O227" s="115" t="s">
        <v>53</v>
      </c>
      <c r="P227" s="149" t="s">
        <v>104</v>
      </c>
      <c r="Q227" s="150">
        <f>COUNTIF(P14:P225,"erap")</f>
        <v>0</v>
      </c>
      <c r="R227" s="195">
        <f>SUMIF(P14:P225,"erap",O14:O225)*12</f>
        <v>0</v>
      </c>
      <c r="S227" s="151" t="s">
        <v>154</v>
      </c>
      <c r="T227" s="126"/>
      <c r="U227" s="119">
        <f>SUM(U14:U225)</f>
        <v>0</v>
      </c>
      <c r="V227" s="119"/>
      <c r="W227" s="187">
        <f>SUM(W14:W225)</f>
        <v>0</v>
      </c>
      <c r="Z227" s="118"/>
    </row>
    <row r="228" spans="1:26" ht="15.75">
      <c r="A228" s="152"/>
      <c r="B228" s="153"/>
      <c r="C228" s="154"/>
      <c r="D228" s="155" t="s">
        <v>21</v>
      </c>
      <c r="E228" s="156"/>
      <c r="F228" s="157"/>
      <c r="G228" s="158" t="s">
        <v>37</v>
      </c>
      <c r="H228" s="96"/>
      <c r="I228" s="97"/>
      <c r="J228" s="200" t="s">
        <v>155</v>
      </c>
      <c r="K228" s="102" t="s">
        <v>56</v>
      </c>
      <c r="L228" s="103" t="s">
        <v>39</v>
      </c>
      <c r="M228" s="104" t="s">
        <v>55</v>
      </c>
      <c r="N228" s="114"/>
      <c r="O228" s="159" t="s">
        <v>168</v>
      </c>
      <c r="P228" s="160" t="s">
        <v>112</v>
      </c>
      <c r="Q228" s="161">
        <f>COUNTIF(P14:P225,"other")</f>
        <v>0</v>
      </c>
      <c r="R228" s="212">
        <f>SUMIF(P14:P225,"other",O14:O225)*12</f>
        <v>0</v>
      </c>
      <c r="S228" s="163" t="s">
        <v>98</v>
      </c>
      <c r="T228" s="127"/>
      <c r="U228" s="395" t="s">
        <v>104</v>
      </c>
      <c r="V228" s="201"/>
      <c r="W228" s="408" t="s">
        <v>183</v>
      </c>
      <c r="X228" s="408"/>
      <c r="Z228" s="205" t="s">
        <v>162</v>
      </c>
    </row>
    <row r="229" spans="1:26" ht="17.25" thickBot="1">
      <c r="A229" s="164" t="s">
        <v>57</v>
      </c>
      <c r="B229" s="165"/>
      <c r="C229" s="165"/>
      <c r="D229" s="166">
        <f>SUM(D14:D225)</f>
        <v>0</v>
      </c>
      <c r="E229" s="167"/>
      <c r="F229" s="111"/>
      <c r="G229" s="106" t="e">
        <f>AVERAGE(G14:G225)</f>
        <v>#DIV/0!</v>
      </c>
      <c r="H229" s="109"/>
      <c r="I229" s="111"/>
      <c r="J229" s="106">
        <f>SUM(J14:J225)</f>
        <v>0</v>
      </c>
      <c r="K229" s="106">
        <f>SUM(K14:K225)</f>
        <v>0</v>
      </c>
      <c r="L229" s="106">
        <f>SUM(L14:L225)</f>
        <v>0</v>
      </c>
      <c r="M229" s="105" t="e">
        <f>AVERAGEIF(M14:M225,"&gt;0%")</f>
        <v>#DIV/0!</v>
      </c>
      <c r="N229" s="59"/>
      <c r="O229" s="168">
        <f>SUM(O14:O225)</f>
        <v>0</v>
      </c>
      <c r="P229" s="169" t="s">
        <v>154</v>
      </c>
      <c r="Q229" s="161">
        <f>COUNTIF(P14:P225,"srap")</f>
        <v>0</v>
      </c>
      <c r="R229" s="213">
        <f>SUMIF(P14:P225,"srap",O14:O225)*12</f>
        <v>0</v>
      </c>
      <c r="S229" s="171">
        <f>SUM(W14:W225)</f>
        <v>0</v>
      </c>
      <c r="U229" s="129">
        <f>+U227</f>
        <v>0</v>
      </c>
      <c r="V229" s="202"/>
      <c r="W229" s="129">
        <f>SUMIF(S14:S225,"t",W14:W225)*12</f>
        <v>0</v>
      </c>
      <c r="X229" s="129">
        <f>COUNTIF(S14:S225,"T")</f>
        <v>0</v>
      </c>
      <c r="Y229" s="116" t="s">
        <v>158</v>
      </c>
      <c r="Z229" s="206">
        <f>+X229+X230-Q229</f>
        <v>0</v>
      </c>
    </row>
    <row r="230" spans="1:26" ht="16.5">
      <c r="A230" s="164" t="s">
        <v>58</v>
      </c>
      <c r="B230" s="172"/>
      <c r="C230" s="173"/>
      <c r="D230" s="174">
        <f>D229*12</f>
        <v>0</v>
      </c>
      <c r="E230" s="167"/>
      <c r="F230" s="175"/>
      <c r="G230" s="106" t="e">
        <f>G229*12</f>
        <v>#DIV/0!</v>
      </c>
      <c r="H230" s="110"/>
      <c r="I230" s="112"/>
      <c r="J230" s="108">
        <f>J229*12</f>
        <v>0</v>
      </c>
      <c r="K230" s="107">
        <f>K229*12</f>
        <v>0</v>
      </c>
      <c r="L230" s="107">
        <f>+L229*12</f>
        <v>0</v>
      </c>
      <c r="M230" s="106"/>
      <c r="N230" s="176"/>
      <c r="O230" s="168">
        <f>+O229*12</f>
        <v>0</v>
      </c>
      <c r="P230" s="177"/>
      <c r="Q230" s="178">
        <f>SUM(Q227:Q229)</f>
        <v>0</v>
      </c>
      <c r="R230" s="179">
        <f>SUM(R227:R229)</f>
        <v>0</v>
      </c>
      <c r="S230" s="171">
        <f>+S229*12</f>
        <v>0</v>
      </c>
      <c r="T230" s="130"/>
      <c r="U230" s="131">
        <f>+U229*12</f>
        <v>0</v>
      </c>
      <c r="V230" s="203"/>
      <c r="W230" s="129">
        <f>SUMIF(S14:S225,"p",W14:W225)*12</f>
        <v>0</v>
      </c>
      <c r="X230" s="129">
        <f>COUNTIF(S14:S225,"P")</f>
        <v>0</v>
      </c>
      <c r="Y230" s="116" t="s">
        <v>159</v>
      </c>
      <c r="Z230" s="129">
        <f>+W229+W230-R229</f>
        <v>0</v>
      </c>
    </row>
    <row r="231" spans="1:26" s="116" customFormat="1" ht="16.5">
      <c r="A231" s="180"/>
      <c r="B231" s="181"/>
      <c r="C231" s="181"/>
      <c r="D231" s="182"/>
      <c r="E231" s="183"/>
      <c r="F231" s="183"/>
      <c r="G231" s="184"/>
      <c r="H231" s="184"/>
      <c r="I231" s="185"/>
      <c r="J231" s="186"/>
      <c r="K231" s="185"/>
      <c r="L231" s="185"/>
      <c r="M231" s="184"/>
      <c r="N231" s="182"/>
      <c r="P231" s="124"/>
      <c r="Q231" s="124"/>
      <c r="R231" s="124"/>
      <c r="S231" s="124"/>
      <c r="W231" s="187"/>
    </row>
    <row r="232" spans="1:26" s="116" customFormat="1">
      <c r="A232" s="127"/>
      <c r="B232" s="127"/>
      <c r="C232" s="127"/>
      <c r="D232" s="127"/>
      <c r="H232" s="187"/>
      <c r="P232" s="124"/>
      <c r="Q232" s="124"/>
      <c r="R232" s="124"/>
      <c r="S232" s="124"/>
    </row>
    <row r="233" spans="1:26" s="116" customFormat="1">
      <c r="P233" s="124"/>
      <c r="Q233" s="124"/>
      <c r="R233" s="124"/>
      <c r="S233" s="124"/>
    </row>
    <row r="234" spans="1:26" s="116" customFormat="1">
      <c r="P234" s="124"/>
      <c r="Q234" s="124"/>
      <c r="R234" s="124"/>
      <c r="S234" s="124"/>
    </row>
    <row r="235" spans="1:26" s="116" customFormat="1">
      <c r="P235" s="124"/>
      <c r="Q235" s="124"/>
      <c r="R235" s="124"/>
      <c r="S235" s="124"/>
    </row>
    <row r="236" spans="1:26" s="116" customFormat="1">
      <c r="P236" s="124"/>
      <c r="Q236" s="124"/>
      <c r="R236" s="124"/>
      <c r="S236" s="124"/>
    </row>
    <row r="237" spans="1:26" s="116" customFormat="1">
      <c r="P237" s="124"/>
      <c r="Q237" s="124"/>
      <c r="R237" s="124"/>
      <c r="S237" s="124"/>
    </row>
    <row r="238" spans="1:26" s="116" customFormat="1">
      <c r="P238" s="124"/>
      <c r="Q238" s="124"/>
      <c r="R238" s="124"/>
      <c r="S238" s="124"/>
    </row>
    <row r="239" spans="1:26" s="116" customFormat="1">
      <c r="P239" s="124"/>
      <c r="Q239" s="124"/>
      <c r="R239" s="124"/>
      <c r="S239" s="124"/>
    </row>
    <row r="240" spans="1:26" s="116" customFormat="1">
      <c r="P240" s="124"/>
      <c r="Q240" s="124"/>
      <c r="R240" s="124"/>
      <c r="S240" s="124"/>
    </row>
    <row r="241" spans="16:19" s="116" customFormat="1">
      <c r="P241" s="124"/>
      <c r="Q241" s="124"/>
      <c r="R241" s="124"/>
      <c r="S241" s="124"/>
    </row>
    <row r="242" spans="16:19" s="116" customFormat="1">
      <c r="P242" s="124"/>
      <c r="Q242" s="124"/>
      <c r="R242" s="124"/>
      <c r="S242" s="124"/>
    </row>
    <row r="243" spans="16:19" s="116" customFormat="1">
      <c r="P243" s="124"/>
      <c r="Q243" s="124"/>
      <c r="R243" s="124"/>
      <c r="S243" s="124"/>
    </row>
    <row r="244" spans="16:19" s="116" customFormat="1">
      <c r="P244" s="124"/>
      <c r="Q244" s="124"/>
      <c r="R244" s="124"/>
      <c r="S244" s="124"/>
    </row>
    <row r="245" spans="16:19" s="116" customFormat="1">
      <c r="P245" s="124"/>
      <c r="Q245" s="124"/>
      <c r="R245" s="124"/>
      <c r="S245" s="124"/>
    </row>
    <row r="246" spans="16:19" s="116" customFormat="1">
      <c r="P246" s="124"/>
      <c r="Q246" s="124"/>
      <c r="R246" s="124"/>
      <c r="S246" s="124"/>
    </row>
    <row r="247" spans="16:19" s="116" customFormat="1">
      <c r="P247" s="124"/>
      <c r="Q247" s="124"/>
      <c r="R247" s="124"/>
      <c r="S247" s="124"/>
    </row>
    <row r="248" spans="16:19" s="116" customFormat="1">
      <c r="P248" s="124"/>
      <c r="Q248" s="124"/>
      <c r="R248" s="124"/>
      <c r="S248" s="124"/>
    </row>
    <row r="249" spans="16:19" s="116" customFormat="1">
      <c r="P249" s="124"/>
      <c r="Q249" s="124"/>
      <c r="R249" s="124"/>
      <c r="S249" s="124"/>
    </row>
    <row r="250" spans="16:19" s="116" customFormat="1">
      <c r="P250" s="124"/>
      <c r="Q250" s="124"/>
      <c r="R250" s="124"/>
      <c r="S250" s="124"/>
    </row>
    <row r="251" spans="16:19" s="116" customFormat="1">
      <c r="P251" s="124"/>
      <c r="Q251" s="124"/>
      <c r="R251" s="124"/>
      <c r="S251" s="124"/>
    </row>
    <row r="252" spans="16:19" s="116" customFormat="1">
      <c r="P252" s="124"/>
      <c r="Q252" s="124"/>
      <c r="R252" s="124"/>
      <c r="S252" s="124"/>
    </row>
    <row r="253" spans="16:19" s="116" customFormat="1">
      <c r="P253" s="124"/>
      <c r="Q253" s="124"/>
      <c r="R253" s="124"/>
      <c r="S253" s="124"/>
    </row>
    <row r="254" spans="16:19" s="116" customFormat="1">
      <c r="P254" s="124"/>
      <c r="Q254" s="124"/>
      <c r="R254" s="124"/>
      <c r="S254" s="124"/>
    </row>
    <row r="255" spans="16:19" s="116" customFormat="1">
      <c r="P255" s="124"/>
      <c r="Q255" s="124"/>
      <c r="R255" s="124"/>
      <c r="S255" s="124"/>
    </row>
    <row r="256" spans="16:19" s="116" customFormat="1">
      <c r="P256" s="124"/>
      <c r="Q256" s="124"/>
      <c r="R256" s="124"/>
      <c r="S256" s="124"/>
    </row>
    <row r="257" spans="16:19" s="116" customFormat="1">
      <c r="P257" s="124"/>
      <c r="Q257" s="124"/>
      <c r="R257" s="124"/>
      <c r="S257" s="124"/>
    </row>
    <row r="258" spans="16:19" s="116" customFormat="1">
      <c r="P258" s="124"/>
      <c r="Q258" s="124"/>
      <c r="R258" s="124"/>
      <c r="S258" s="124"/>
    </row>
    <row r="259" spans="16:19" s="116" customFormat="1">
      <c r="P259" s="124"/>
      <c r="Q259" s="124"/>
      <c r="R259" s="124"/>
      <c r="S259" s="124"/>
    </row>
    <row r="260" spans="16:19" s="116" customFormat="1">
      <c r="P260" s="124"/>
      <c r="Q260" s="124"/>
      <c r="R260" s="124"/>
      <c r="S260" s="124"/>
    </row>
    <row r="261" spans="16:19" s="116" customFormat="1">
      <c r="P261" s="124"/>
      <c r="Q261" s="124"/>
      <c r="R261" s="124"/>
      <c r="S261" s="124"/>
    </row>
    <row r="262" spans="16:19" s="116" customFormat="1">
      <c r="P262" s="124"/>
      <c r="Q262" s="124"/>
      <c r="R262" s="124"/>
      <c r="S262" s="124"/>
    </row>
    <row r="263" spans="16:19" s="116" customFormat="1">
      <c r="P263" s="124"/>
      <c r="Q263" s="124"/>
      <c r="R263" s="124"/>
      <c r="S263" s="124"/>
    </row>
    <row r="264" spans="16:19" s="116" customFormat="1">
      <c r="P264" s="124"/>
      <c r="Q264" s="124"/>
      <c r="R264" s="124"/>
      <c r="S264" s="124"/>
    </row>
    <row r="265" spans="16:19" s="116" customFormat="1">
      <c r="P265" s="124"/>
      <c r="Q265" s="124"/>
      <c r="R265" s="124"/>
      <c r="S265" s="124"/>
    </row>
    <row r="266" spans="16:19" s="116" customFormat="1">
      <c r="P266" s="124"/>
      <c r="Q266" s="124"/>
      <c r="R266" s="124"/>
      <c r="S266" s="124"/>
    </row>
    <row r="267" spans="16:19" s="116" customFormat="1">
      <c r="P267" s="124"/>
      <c r="Q267" s="124"/>
      <c r="R267" s="124"/>
      <c r="S267" s="124"/>
    </row>
    <row r="268" spans="16:19" s="116" customFormat="1">
      <c r="P268" s="124"/>
      <c r="Q268" s="124"/>
      <c r="R268" s="124"/>
      <c r="S268" s="124"/>
    </row>
    <row r="269" spans="16:19" s="116" customFormat="1">
      <c r="P269" s="124"/>
      <c r="Q269" s="124"/>
      <c r="R269" s="124"/>
      <c r="S269" s="124"/>
    </row>
    <row r="270" spans="16:19" s="116" customFormat="1">
      <c r="P270" s="124"/>
      <c r="Q270" s="124"/>
      <c r="R270" s="124"/>
      <c r="S270" s="124"/>
    </row>
    <row r="271" spans="16:19" s="116" customFormat="1">
      <c r="P271" s="124"/>
      <c r="Q271" s="124"/>
      <c r="R271" s="124"/>
      <c r="S271" s="124"/>
    </row>
    <row r="272" spans="16:19" s="116" customFormat="1">
      <c r="P272" s="124"/>
      <c r="Q272" s="124"/>
      <c r="R272" s="124"/>
      <c r="S272" s="124"/>
    </row>
    <row r="273" spans="16:19" s="116" customFormat="1">
      <c r="P273" s="124"/>
      <c r="Q273" s="124"/>
      <c r="R273" s="124"/>
      <c r="S273" s="124"/>
    </row>
    <row r="274" spans="16:19" s="116" customFormat="1">
      <c r="P274" s="124"/>
      <c r="Q274" s="124"/>
      <c r="R274" s="124"/>
      <c r="S274" s="124"/>
    </row>
    <row r="275" spans="16:19" s="116" customFormat="1">
      <c r="P275" s="124"/>
      <c r="Q275" s="124"/>
      <c r="R275" s="124"/>
      <c r="S275" s="124"/>
    </row>
    <row r="276" spans="16:19" s="116" customFormat="1">
      <c r="P276" s="124"/>
      <c r="Q276" s="124"/>
      <c r="R276" s="124"/>
      <c r="S276" s="124"/>
    </row>
    <row r="277" spans="16:19" s="116" customFormat="1">
      <c r="P277" s="124"/>
      <c r="Q277" s="124"/>
      <c r="R277" s="124"/>
      <c r="S277" s="124"/>
    </row>
    <row r="278" spans="16:19" s="116" customFormat="1">
      <c r="P278" s="124"/>
      <c r="Q278" s="124"/>
      <c r="R278" s="124"/>
      <c r="S278" s="124"/>
    </row>
    <row r="279" spans="16:19" s="116" customFormat="1">
      <c r="P279" s="124"/>
      <c r="Q279" s="124"/>
      <c r="R279" s="124"/>
      <c r="S279" s="124"/>
    </row>
    <row r="280" spans="16:19" s="116" customFormat="1">
      <c r="P280" s="124"/>
      <c r="Q280" s="124"/>
      <c r="R280" s="124"/>
      <c r="S280" s="124"/>
    </row>
    <row r="281" spans="16:19" s="116" customFormat="1">
      <c r="P281" s="124"/>
      <c r="Q281" s="124"/>
      <c r="R281" s="124"/>
      <c r="S281" s="124"/>
    </row>
    <row r="282" spans="16:19" s="116" customFormat="1">
      <c r="P282" s="124"/>
      <c r="Q282" s="124"/>
      <c r="R282" s="124"/>
      <c r="S282" s="124"/>
    </row>
    <row r="283" spans="16:19" s="116" customFormat="1">
      <c r="P283" s="124"/>
      <c r="Q283" s="124"/>
      <c r="R283" s="124"/>
      <c r="S283" s="124"/>
    </row>
    <row r="284" spans="16:19" s="116" customFormat="1">
      <c r="P284" s="124"/>
      <c r="Q284" s="124"/>
      <c r="R284" s="124"/>
      <c r="S284" s="124"/>
    </row>
    <row r="285" spans="16:19" s="116" customFormat="1">
      <c r="P285" s="124"/>
      <c r="Q285" s="124"/>
      <c r="R285" s="124"/>
      <c r="S285" s="124"/>
    </row>
    <row r="286" spans="16:19" s="116" customFormat="1">
      <c r="P286" s="124"/>
      <c r="Q286" s="124"/>
      <c r="R286" s="124"/>
      <c r="S286" s="124"/>
    </row>
    <row r="287" spans="16:19" s="116" customFormat="1">
      <c r="P287" s="124"/>
      <c r="Q287" s="124"/>
      <c r="R287" s="124"/>
      <c r="S287" s="124"/>
    </row>
    <row r="288" spans="16:19" s="116" customFormat="1">
      <c r="P288" s="124"/>
      <c r="Q288" s="124"/>
      <c r="R288" s="124"/>
      <c r="S288" s="124"/>
    </row>
    <row r="289" spans="16:19" s="116" customFormat="1">
      <c r="P289" s="124"/>
      <c r="Q289" s="124"/>
      <c r="R289" s="124"/>
      <c r="S289" s="124"/>
    </row>
    <row r="290" spans="16:19" s="116" customFormat="1">
      <c r="P290" s="124"/>
      <c r="Q290" s="124"/>
      <c r="R290" s="124"/>
      <c r="S290" s="124"/>
    </row>
    <row r="291" spans="16:19" s="116" customFormat="1">
      <c r="P291" s="124"/>
      <c r="Q291" s="124"/>
      <c r="R291" s="124"/>
      <c r="S291" s="124"/>
    </row>
    <row r="292" spans="16:19" s="116" customFormat="1">
      <c r="P292" s="124"/>
      <c r="Q292" s="124"/>
      <c r="R292" s="124"/>
      <c r="S292" s="124"/>
    </row>
    <row r="293" spans="16:19" s="116" customFormat="1">
      <c r="P293" s="124"/>
      <c r="Q293" s="124"/>
      <c r="R293" s="124"/>
      <c r="S293" s="124"/>
    </row>
    <row r="294" spans="16:19" s="116" customFormat="1">
      <c r="P294" s="124"/>
      <c r="Q294" s="124"/>
      <c r="R294" s="124"/>
      <c r="S294" s="124"/>
    </row>
    <row r="295" spans="16:19" s="116" customFormat="1">
      <c r="P295" s="124"/>
      <c r="Q295" s="124"/>
      <c r="R295" s="124"/>
      <c r="S295" s="124"/>
    </row>
    <row r="296" spans="16:19" s="116" customFormat="1">
      <c r="P296" s="124"/>
      <c r="Q296" s="124"/>
      <c r="R296" s="124"/>
      <c r="S296" s="124"/>
    </row>
    <row r="297" spans="16:19" s="116" customFormat="1">
      <c r="P297" s="124"/>
      <c r="Q297" s="124"/>
      <c r="R297" s="124"/>
      <c r="S297" s="124"/>
    </row>
    <row r="298" spans="16:19" s="116" customFormat="1">
      <c r="P298" s="124"/>
      <c r="Q298" s="124"/>
      <c r="R298" s="124"/>
      <c r="S298" s="124"/>
    </row>
    <row r="299" spans="16:19" s="116" customFormat="1">
      <c r="P299" s="124"/>
      <c r="Q299" s="124"/>
      <c r="R299" s="124"/>
      <c r="S299" s="124"/>
    </row>
    <row r="300" spans="16:19" s="116" customFormat="1">
      <c r="P300" s="124"/>
      <c r="Q300" s="124"/>
      <c r="R300" s="124"/>
      <c r="S300" s="124"/>
    </row>
    <row r="301" spans="16:19" s="116" customFormat="1">
      <c r="P301" s="124"/>
      <c r="Q301" s="124"/>
      <c r="R301" s="124"/>
      <c r="S301" s="124"/>
    </row>
    <row r="302" spans="16:19" s="116" customFormat="1">
      <c r="P302" s="124"/>
      <c r="Q302" s="124"/>
      <c r="R302" s="124"/>
      <c r="S302" s="124"/>
    </row>
    <row r="303" spans="16:19" s="116" customFormat="1">
      <c r="P303" s="124"/>
      <c r="Q303" s="124"/>
      <c r="R303" s="124"/>
      <c r="S303" s="124"/>
    </row>
    <row r="304" spans="16:19" s="116" customFormat="1">
      <c r="P304" s="124"/>
      <c r="Q304" s="124"/>
      <c r="R304" s="124"/>
      <c r="S304" s="124"/>
    </row>
    <row r="305" spans="16:19" s="116" customFormat="1">
      <c r="P305" s="124"/>
      <c r="Q305" s="124"/>
      <c r="R305" s="124"/>
      <c r="S305" s="124"/>
    </row>
    <row r="306" spans="16:19" s="116" customFormat="1">
      <c r="P306" s="124"/>
      <c r="Q306" s="124"/>
      <c r="R306" s="124"/>
      <c r="S306" s="124"/>
    </row>
    <row r="307" spans="16:19" s="116" customFormat="1">
      <c r="P307" s="124"/>
      <c r="Q307" s="124"/>
      <c r="R307" s="124"/>
      <c r="S307" s="124"/>
    </row>
    <row r="308" spans="16:19" s="116" customFormat="1">
      <c r="P308" s="124"/>
      <c r="Q308" s="124"/>
      <c r="R308" s="124"/>
      <c r="S308" s="124"/>
    </row>
    <row r="309" spans="16:19" s="116" customFormat="1">
      <c r="P309" s="124"/>
      <c r="Q309" s="124"/>
      <c r="R309" s="124"/>
      <c r="S309" s="124"/>
    </row>
    <row r="310" spans="16:19" s="116" customFormat="1">
      <c r="P310" s="124"/>
      <c r="Q310" s="124"/>
      <c r="R310" s="124"/>
      <c r="S310" s="124"/>
    </row>
    <row r="311" spans="16:19" s="116" customFormat="1">
      <c r="P311" s="124"/>
      <c r="Q311" s="124"/>
      <c r="R311" s="124"/>
      <c r="S311" s="124"/>
    </row>
    <row r="312" spans="16:19" s="116" customFormat="1">
      <c r="P312" s="124"/>
      <c r="Q312" s="124"/>
      <c r="R312" s="124"/>
      <c r="S312" s="124"/>
    </row>
    <row r="313" spans="16:19" s="116" customFormat="1">
      <c r="P313" s="124"/>
      <c r="Q313" s="124"/>
      <c r="R313" s="124"/>
      <c r="S313" s="124"/>
    </row>
    <row r="314" spans="16:19" s="116" customFormat="1">
      <c r="P314" s="124"/>
      <c r="Q314" s="124"/>
      <c r="R314" s="124"/>
      <c r="S314" s="124"/>
    </row>
    <row r="315" spans="16:19" s="116" customFormat="1">
      <c r="P315" s="124"/>
      <c r="Q315" s="124"/>
      <c r="R315" s="124"/>
      <c r="S315" s="124"/>
    </row>
    <row r="316" spans="16:19" s="116" customFormat="1">
      <c r="P316" s="124"/>
      <c r="Q316" s="124"/>
      <c r="R316" s="124"/>
      <c r="S316" s="124"/>
    </row>
    <row r="317" spans="16:19" s="116" customFormat="1">
      <c r="P317" s="124"/>
      <c r="Q317" s="124"/>
      <c r="R317" s="124"/>
      <c r="S317" s="124"/>
    </row>
    <row r="318" spans="16:19" s="116" customFormat="1">
      <c r="P318" s="124"/>
      <c r="Q318" s="124"/>
      <c r="R318" s="124"/>
      <c r="S318" s="124"/>
    </row>
    <row r="319" spans="16:19" s="116" customFormat="1">
      <c r="P319" s="124"/>
      <c r="Q319" s="124"/>
      <c r="R319" s="124"/>
      <c r="S319" s="124"/>
    </row>
    <row r="320" spans="16:19" s="116" customFormat="1">
      <c r="P320" s="124"/>
      <c r="Q320" s="124"/>
      <c r="R320" s="124"/>
      <c r="S320" s="124"/>
    </row>
    <row r="321" spans="16:19" s="116" customFormat="1">
      <c r="P321" s="124"/>
      <c r="Q321" s="124"/>
      <c r="R321" s="124"/>
      <c r="S321" s="124"/>
    </row>
    <row r="322" spans="16:19" s="116" customFormat="1">
      <c r="P322" s="124"/>
      <c r="Q322" s="124"/>
      <c r="R322" s="124"/>
      <c r="S322" s="124"/>
    </row>
    <row r="323" spans="16:19" s="116" customFormat="1">
      <c r="P323" s="124"/>
      <c r="Q323" s="124"/>
      <c r="R323" s="124"/>
      <c r="S323" s="124"/>
    </row>
    <row r="324" spans="16:19" s="116" customFormat="1">
      <c r="P324" s="124"/>
      <c r="Q324" s="124"/>
      <c r="R324" s="124"/>
      <c r="S324" s="124"/>
    </row>
    <row r="325" spans="16:19" s="116" customFormat="1">
      <c r="P325" s="124"/>
      <c r="Q325" s="124"/>
      <c r="R325" s="124"/>
      <c r="S325" s="124"/>
    </row>
    <row r="326" spans="16:19" s="116" customFormat="1">
      <c r="P326" s="124"/>
      <c r="Q326" s="124"/>
      <c r="R326" s="124"/>
      <c r="S326" s="124"/>
    </row>
    <row r="327" spans="16:19" s="116" customFormat="1">
      <c r="P327" s="124"/>
      <c r="Q327" s="124"/>
      <c r="R327" s="124"/>
      <c r="S327" s="124"/>
    </row>
    <row r="328" spans="16:19" s="116" customFormat="1">
      <c r="P328" s="124"/>
      <c r="Q328" s="124"/>
      <c r="R328" s="124"/>
      <c r="S328" s="124"/>
    </row>
    <row r="329" spans="16:19" s="116" customFormat="1">
      <c r="P329" s="124"/>
      <c r="Q329" s="124"/>
      <c r="R329" s="124"/>
      <c r="S329" s="124"/>
    </row>
    <row r="330" spans="16:19" s="116" customFormat="1">
      <c r="P330" s="124"/>
      <c r="Q330" s="124"/>
      <c r="R330" s="124"/>
      <c r="S330" s="124"/>
    </row>
    <row r="331" spans="16:19" s="116" customFormat="1">
      <c r="P331" s="124"/>
      <c r="Q331" s="124"/>
      <c r="R331" s="124"/>
      <c r="S331" s="124"/>
    </row>
    <row r="332" spans="16:19" s="116" customFormat="1">
      <c r="P332" s="124"/>
      <c r="Q332" s="124"/>
      <c r="R332" s="124"/>
      <c r="S332" s="124"/>
    </row>
    <row r="333" spans="16:19" s="116" customFormat="1">
      <c r="P333" s="124"/>
      <c r="Q333" s="124"/>
      <c r="R333" s="124"/>
      <c r="S333" s="124"/>
    </row>
    <row r="334" spans="16:19" s="116" customFormat="1">
      <c r="P334" s="124"/>
      <c r="Q334" s="124"/>
      <c r="R334" s="124"/>
      <c r="S334" s="124"/>
    </row>
    <row r="335" spans="16:19" s="116" customFormat="1">
      <c r="P335" s="124"/>
      <c r="Q335" s="124"/>
      <c r="R335" s="124"/>
      <c r="S335" s="124"/>
    </row>
    <row r="336" spans="16:19" s="116" customFormat="1">
      <c r="P336" s="124"/>
      <c r="Q336" s="124"/>
      <c r="R336" s="124"/>
      <c r="S336" s="124"/>
    </row>
    <row r="337" spans="16:19" s="116" customFormat="1">
      <c r="P337" s="124"/>
      <c r="Q337" s="124"/>
      <c r="R337" s="124"/>
      <c r="S337" s="124"/>
    </row>
    <row r="338" spans="16:19" s="116" customFormat="1">
      <c r="P338" s="124"/>
      <c r="Q338" s="124"/>
      <c r="R338" s="124"/>
      <c r="S338" s="124"/>
    </row>
    <row r="339" spans="16:19" s="116" customFormat="1">
      <c r="P339" s="124"/>
      <c r="Q339" s="124"/>
      <c r="R339" s="124"/>
      <c r="S339" s="124"/>
    </row>
    <row r="340" spans="16:19" s="116" customFormat="1">
      <c r="P340" s="124"/>
      <c r="Q340" s="124"/>
      <c r="R340" s="124"/>
      <c r="S340" s="124"/>
    </row>
    <row r="341" spans="16:19" s="116" customFormat="1">
      <c r="P341" s="124"/>
      <c r="Q341" s="124"/>
      <c r="R341" s="124"/>
      <c r="S341" s="124"/>
    </row>
    <row r="342" spans="16:19" s="116" customFormat="1">
      <c r="P342" s="124"/>
      <c r="Q342" s="124"/>
      <c r="R342" s="124"/>
      <c r="S342" s="124"/>
    </row>
    <row r="343" spans="16:19" s="116" customFormat="1">
      <c r="P343" s="124"/>
      <c r="Q343" s="124"/>
      <c r="R343" s="124"/>
      <c r="S343" s="124"/>
    </row>
    <row r="344" spans="16:19" s="116" customFormat="1">
      <c r="P344" s="124"/>
      <c r="Q344" s="124"/>
      <c r="R344" s="124"/>
      <c r="S344" s="124"/>
    </row>
    <row r="345" spans="16:19" s="116" customFormat="1">
      <c r="P345" s="124"/>
      <c r="Q345" s="124"/>
      <c r="R345" s="124"/>
      <c r="S345" s="124"/>
    </row>
    <row r="346" spans="16:19" s="116" customFormat="1">
      <c r="P346" s="124"/>
      <c r="Q346" s="124"/>
      <c r="R346" s="124"/>
      <c r="S346" s="124"/>
    </row>
    <row r="347" spans="16:19" s="116" customFormat="1">
      <c r="P347" s="124"/>
      <c r="Q347" s="124"/>
      <c r="R347" s="124"/>
      <c r="S347" s="124"/>
    </row>
    <row r="348" spans="16:19" s="116" customFormat="1">
      <c r="P348" s="124"/>
      <c r="Q348" s="124"/>
      <c r="R348" s="124"/>
      <c r="S348" s="124"/>
    </row>
    <row r="349" spans="16:19" s="116" customFormat="1">
      <c r="P349" s="124"/>
      <c r="Q349" s="124"/>
      <c r="R349" s="124"/>
      <c r="S349" s="124"/>
    </row>
    <row r="350" spans="16:19" s="116" customFormat="1">
      <c r="P350" s="124"/>
      <c r="Q350" s="124"/>
      <c r="R350" s="124"/>
      <c r="S350" s="124"/>
    </row>
    <row r="351" spans="16:19" s="116" customFormat="1">
      <c r="P351" s="124"/>
      <c r="Q351" s="124"/>
      <c r="R351" s="124"/>
      <c r="S351" s="124"/>
    </row>
    <row r="352" spans="16:19" s="116" customFormat="1">
      <c r="P352" s="124"/>
      <c r="Q352" s="124"/>
      <c r="R352" s="124"/>
      <c r="S352" s="124"/>
    </row>
    <row r="353" spans="16:19" s="116" customFormat="1">
      <c r="P353" s="124"/>
      <c r="Q353" s="124"/>
      <c r="R353" s="124"/>
      <c r="S353" s="124"/>
    </row>
    <row r="354" spans="16:19" s="116" customFormat="1">
      <c r="P354" s="124"/>
      <c r="Q354" s="124"/>
      <c r="R354" s="124"/>
      <c r="S354" s="124"/>
    </row>
    <row r="355" spans="16:19" s="116" customFormat="1">
      <c r="P355" s="124"/>
      <c r="Q355" s="124"/>
      <c r="R355" s="124"/>
      <c r="S355" s="124"/>
    </row>
    <row r="356" spans="16:19" s="116" customFormat="1">
      <c r="P356" s="124"/>
      <c r="Q356" s="124"/>
      <c r="R356" s="124"/>
      <c r="S356" s="124"/>
    </row>
    <row r="357" spans="16:19" s="116" customFormat="1">
      <c r="P357" s="124"/>
      <c r="Q357" s="124"/>
      <c r="R357" s="124"/>
      <c r="S357" s="124"/>
    </row>
    <row r="358" spans="16:19" s="116" customFormat="1">
      <c r="P358" s="124"/>
      <c r="Q358" s="124"/>
      <c r="R358" s="124"/>
      <c r="S358" s="124"/>
    </row>
    <row r="359" spans="16:19" s="116" customFormat="1">
      <c r="P359" s="124"/>
      <c r="Q359" s="124"/>
      <c r="R359" s="124"/>
      <c r="S359" s="124"/>
    </row>
    <row r="360" spans="16:19" s="116" customFormat="1">
      <c r="P360" s="124"/>
      <c r="Q360" s="124"/>
      <c r="R360" s="124"/>
      <c r="S360" s="124"/>
    </row>
    <row r="361" spans="16:19" s="116" customFormat="1">
      <c r="P361" s="124"/>
      <c r="Q361" s="124"/>
      <c r="R361" s="124"/>
      <c r="S361" s="124"/>
    </row>
    <row r="362" spans="16:19" s="116" customFormat="1">
      <c r="P362" s="124"/>
      <c r="Q362" s="124"/>
      <c r="R362" s="124"/>
      <c r="S362" s="124"/>
    </row>
    <row r="363" spans="16:19" s="116" customFormat="1">
      <c r="P363" s="124"/>
      <c r="Q363" s="124"/>
      <c r="R363" s="124"/>
      <c r="S363" s="124"/>
    </row>
    <row r="364" spans="16:19" s="116" customFormat="1">
      <c r="P364" s="124"/>
      <c r="Q364" s="124"/>
      <c r="R364" s="124"/>
      <c r="S364" s="124"/>
    </row>
    <row r="365" spans="16:19" s="116" customFormat="1">
      <c r="P365" s="124"/>
      <c r="Q365" s="124"/>
      <c r="R365" s="124"/>
      <c r="S365" s="124"/>
    </row>
    <row r="366" spans="16:19" s="116" customFormat="1">
      <c r="P366" s="124"/>
      <c r="Q366" s="124"/>
      <c r="R366" s="124"/>
      <c r="S366" s="124"/>
    </row>
    <row r="367" spans="16:19" s="116" customFormat="1">
      <c r="P367" s="124"/>
      <c r="Q367" s="124"/>
      <c r="R367" s="124"/>
      <c r="S367" s="124"/>
    </row>
    <row r="368" spans="16:19" s="116" customFormat="1">
      <c r="P368" s="124"/>
      <c r="Q368" s="124"/>
      <c r="R368" s="124"/>
      <c r="S368" s="124"/>
    </row>
    <row r="369" spans="16:19" s="116" customFormat="1">
      <c r="P369" s="124"/>
      <c r="Q369" s="124"/>
      <c r="R369" s="124"/>
      <c r="S369" s="124"/>
    </row>
    <row r="370" spans="16:19" s="116" customFormat="1">
      <c r="P370" s="124"/>
      <c r="Q370" s="124"/>
      <c r="R370" s="124"/>
      <c r="S370" s="124"/>
    </row>
    <row r="371" spans="16:19" s="116" customFormat="1">
      <c r="P371" s="124"/>
      <c r="Q371" s="124"/>
      <c r="R371" s="124"/>
      <c r="S371" s="124"/>
    </row>
    <row r="372" spans="16:19" s="116" customFormat="1">
      <c r="P372" s="124"/>
      <c r="Q372" s="124"/>
      <c r="R372" s="124"/>
      <c r="S372" s="124"/>
    </row>
    <row r="373" spans="16:19" s="116" customFormat="1">
      <c r="P373" s="124"/>
      <c r="Q373" s="124"/>
      <c r="R373" s="124"/>
      <c r="S373" s="124"/>
    </row>
    <row r="374" spans="16:19" s="116" customFormat="1">
      <c r="P374" s="124"/>
      <c r="Q374" s="124"/>
      <c r="R374" s="124"/>
      <c r="S374" s="124"/>
    </row>
    <row r="375" spans="16:19" s="116" customFormat="1">
      <c r="P375" s="124"/>
      <c r="Q375" s="124"/>
      <c r="R375" s="124"/>
      <c r="S375" s="124"/>
    </row>
    <row r="376" spans="16:19" s="116" customFormat="1">
      <c r="P376" s="124"/>
      <c r="Q376" s="124"/>
      <c r="R376" s="124"/>
      <c r="S376" s="124"/>
    </row>
    <row r="377" spans="16:19" s="116" customFormat="1">
      <c r="P377" s="124"/>
      <c r="Q377" s="124"/>
      <c r="R377" s="124"/>
      <c r="S377" s="124"/>
    </row>
    <row r="378" spans="16:19" s="116" customFormat="1">
      <c r="P378" s="124"/>
      <c r="Q378" s="124"/>
      <c r="R378" s="124"/>
      <c r="S378" s="124"/>
    </row>
    <row r="379" spans="16:19" s="116" customFormat="1">
      <c r="P379" s="124"/>
      <c r="Q379" s="124"/>
      <c r="R379" s="124"/>
      <c r="S379" s="124"/>
    </row>
    <row r="380" spans="16:19" s="116" customFormat="1">
      <c r="P380" s="124"/>
      <c r="Q380" s="124"/>
      <c r="R380" s="124"/>
      <c r="S380" s="124"/>
    </row>
    <row r="381" spans="16:19" s="116" customFormat="1">
      <c r="P381" s="124"/>
      <c r="Q381" s="124"/>
      <c r="R381" s="124"/>
      <c r="S381" s="124"/>
    </row>
    <row r="382" spans="16:19" s="116" customFormat="1">
      <c r="P382" s="124"/>
      <c r="Q382" s="124"/>
      <c r="R382" s="124"/>
      <c r="S382" s="124"/>
    </row>
    <row r="383" spans="16:19" s="116" customFormat="1">
      <c r="P383" s="124"/>
      <c r="Q383" s="124"/>
      <c r="R383" s="124"/>
      <c r="S383" s="124"/>
    </row>
    <row r="384" spans="16:19" s="116" customFormat="1">
      <c r="P384" s="124"/>
      <c r="Q384" s="124"/>
      <c r="R384" s="124"/>
      <c r="S384" s="124"/>
    </row>
    <row r="385" spans="16:19" s="116" customFormat="1">
      <c r="P385" s="124"/>
      <c r="Q385" s="124"/>
      <c r="R385" s="124"/>
      <c r="S385" s="124"/>
    </row>
    <row r="386" spans="16:19" s="116" customFormat="1">
      <c r="P386" s="124"/>
      <c r="Q386" s="124"/>
      <c r="R386" s="124"/>
      <c r="S386" s="124"/>
    </row>
    <row r="387" spans="16:19" s="116" customFormat="1">
      <c r="P387" s="124"/>
      <c r="Q387" s="124"/>
      <c r="R387" s="124"/>
      <c r="S387" s="124"/>
    </row>
    <row r="388" spans="16:19" s="116" customFormat="1">
      <c r="P388" s="124"/>
      <c r="Q388" s="124"/>
      <c r="R388" s="124"/>
      <c r="S388" s="124"/>
    </row>
    <row r="389" spans="16:19" s="116" customFormat="1">
      <c r="P389" s="124"/>
      <c r="Q389" s="124"/>
      <c r="R389" s="124"/>
      <c r="S389" s="124"/>
    </row>
    <row r="390" spans="16:19" s="116" customFormat="1">
      <c r="P390" s="124"/>
      <c r="Q390" s="124"/>
      <c r="R390" s="124"/>
      <c r="S390" s="124"/>
    </row>
    <row r="391" spans="16:19" s="116" customFormat="1">
      <c r="P391" s="124"/>
      <c r="Q391" s="124"/>
      <c r="R391" s="124"/>
      <c r="S391" s="124"/>
    </row>
    <row r="392" spans="16:19" s="116" customFormat="1">
      <c r="P392" s="124"/>
      <c r="Q392" s="124"/>
      <c r="R392" s="124"/>
      <c r="S392" s="124"/>
    </row>
    <row r="393" spans="16:19" s="116" customFormat="1">
      <c r="P393" s="124"/>
      <c r="Q393" s="124"/>
      <c r="R393" s="124"/>
      <c r="S393" s="124"/>
    </row>
    <row r="394" spans="16:19" s="116" customFormat="1">
      <c r="P394" s="124"/>
      <c r="Q394" s="124"/>
      <c r="R394" s="124"/>
      <c r="S394" s="124"/>
    </row>
    <row r="395" spans="16:19" s="116" customFormat="1">
      <c r="P395" s="124"/>
      <c r="Q395" s="124"/>
      <c r="R395" s="124"/>
      <c r="S395" s="124"/>
    </row>
    <row r="396" spans="16:19" s="116" customFormat="1">
      <c r="P396" s="124"/>
      <c r="Q396" s="124"/>
      <c r="R396" s="124"/>
      <c r="S396" s="124"/>
    </row>
    <row r="397" spans="16:19" s="116" customFormat="1">
      <c r="P397" s="124"/>
      <c r="Q397" s="124"/>
      <c r="R397" s="124"/>
      <c r="S397" s="124"/>
    </row>
    <row r="398" spans="16:19" s="116" customFormat="1">
      <c r="P398" s="124"/>
      <c r="Q398" s="124"/>
      <c r="R398" s="124"/>
      <c r="S398" s="124"/>
    </row>
    <row r="399" spans="16:19" s="116" customFormat="1">
      <c r="P399" s="124"/>
      <c r="Q399" s="124"/>
      <c r="R399" s="124"/>
      <c r="S399" s="124"/>
    </row>
    <row r="400" spans="16:19" s="116" customFormat="1">
      <c r="P400" s="124"/>
      <c r="Q400" s="124"/>
      <c r="R400" s="124"/>
      <c r="S400" s="124"/>
    </row>
    <row r="401" spans="16:19" s="116" customFormat="1">
      <c r="P401" s="124"/>
      <c r="Q401" s="124"/>
      <c r="R401" s="124"/>
      <c r="S401" s="124"/>
    </row>
    <row r="402" spans="16:19" s="116" customFormat="1">
      <c r="P402" s="124"/>
      <c r="Q402" s="124"/>
      <c r="R402" s="124"/>
      <c r="S402" s="124"/>
    </row>
    <row r="403" spans="16:19" s="116" customFormat="1">
      <c r="P403" s="124"/>
      <c r="Q403" s="124"/>
      <c r="R403" s="124"/>
      <c r="S403" s="124"/>
    </row>
    <row r="404" spans="16:19" s="116" customFormat="1">
      <c r="P404" s="124"/>
      <c r="Q404" s="124"/>
      <c r="R404" s="124"/>
      <c r="S404" s="124"/>
    </row>
    <row r="405" spans="16:19" s="116" customFormat="1">
      <c r="P405" s="124"/>
      <c r="Q405" s="124"/>
      <c r="R405" s="124"/>
      <c r="S405" s="124"/>
    </row>
    <row r="406" spans="16:19" s="116" customFormat="1">
      <c r="P406" s="124"/>
      <c r="Q406" s="124"/>
      <c r="R406" s="124"/>
      <c r="S406" s="124"/>
    </row>
    <row r="407" spans="16:19" s="116" customFormat="1">
      <c r="P407" s="124"/>
      <c r="Q407" s="124"/>
      <c r="R407" s="124"/>
      <c r="S407" s="124"/>
    </row>
    <row r="408" spans="16:19" s="116" customFormat="1">
      <c r="P408" s="124"/>
      <c r="Q408" s="124"/>
      <c r="R408" s="124"/>
      <c r="S408" s="124"/>
    </row>
    <row r="409" spans="16:19" s="116" customFormat="1">
      <c r="P409" s="124"/>
      <c r="Q409" s="124"/>
      <c r="R409" s="124"/>
      <c r="S409" s="124"/>
    </row>
    <row r="410" spans="16:19" s="116" customFormat="1">
      <c r="P410" s="124"/>
      <c r="Q410" s="124"/>
      <c r="R410" s="124"/>
      <c r="S410" s="124"/>
    </row>
    <row r="411" spans="16:19" s="116" customFormat="1">
      <c r="P411" s="124"/>
      <c r="Q411" s="124"/>
      <c r="R411" s="124"/>
      <c r="S411" s="124"/>
    </row>
    <row r="412" spans="16:19" s="116" customFormat="1">
      <c r="P412" s="124"/>
      <c r="Q412" s="124"/>
      <c r="R412" s="124"/>
      <c r="S412" s="124"/>
    </row>
  </sheetData>
  <sheetProtection password="CE99" sheet="1" objects="1" scenarios="1" formatCells="0" deleteRows="0"/>
  <mergeCells count="8">
    <mergeCell ref="Z10:Z13"/>
    <mergeCell ref="Y12:Y13"/>
    <mergeCell ref="W228:X228"/>
    <mergeCell ref="F1:I1"/>
    <mergeCell ref="F2:I2"/>
    <mergeCell ref="D3:I3"/>
    <mergeCell ref="D4:G4"/>
    <mergeCell ref="W4:X8"/>
  </mergeCells>
  <conditionalFormatting sqref="S14:S225">
    <cfRule type="containsText" dxfId="3" priority="3" operator="containsText" text="t">
      <formula>NOT(ISERROR(SEARCH("t",S14)))</formula>
    </cfRule>
  </conditionalFormatting>
  <conditionalFormatting sqref="Q14">
    <cfRule type="expression" dxfId="2" priority="2">
      <formula>IF(AND(S3="elderly",(Q14&lt;62),(ISBLANK(R14))),"Y")</formula>
    </cfRule>
  </conditionalFormatting>
  <conditionalFormatting sqref="R14">
    <cfRule type="expression" dxfId="1" priority="1">
      <formula>"AND($Q14&lt;62,$Q14&gt;0)"</formula>
    </cfRule>
  </conditionalFormatting>
  <dataValidations count="5">
    <dataValidation type="list" allowBlank="1" showInputMessage="1" showErrorMessage="1" error="Enter and X or leave blank" prompt="Enter an &quot;X&quot; if 4% or 9% Tax Credits involved." sqref="L3">
      <formula1>$M$1:$M$2</formula1>
    </dataValidation>
    <dataValidation type="custom" errorStyle="warning" allowBlank="1" showInputMessage="1" showErrorMessage="1" error="The Head of Household is less than 62 and a Y in column 18 is not identifying family as disabled.  This family does not qualify for State Elderly Housing." sqref="T14:T225">
      <formula1>"T14=""Alert"""</formula1>
    </dataValidation>
    <dataValidation type="list" allowBlank="1" showInputMessage="1" showErrorMessage="1" error="Enter a p, t or leave blank" sqref="S14:S225">
      <formula1>"T,P,t, p"</formula1>
    </dataValidation>
    <dataValidation type="list" allowBlank="1" showInputMessage="1" showErrorMessage="1" error="Entry must be erap, srap, other or left blank if not subsidized" sqref="P14:P225">
      <formula1>"ERAP,SRAP,OTHER,erap,srap,other"</formula1>
    </dataValidation>
    <dataValidation type="list" allowBlank="1" showErrorMessage="1" error="Enter a Y or leave blank" promptTitle="HC/Disabled" prompt="Insert a Y family HH is HC/Disabled." sqref="R14:R225">
      <formula1>"Y,y"</formula1>
    </dataValidation>
  </dataValidations>
  <pageMargins left="0.25" right="0.25" top="0.5" bottom="0.5" header="0" footer="0.05"/>
  <pageSetup paperSize="5" scale="52" fitToHeight="0" orientation="landscape" r:id="rId1"/>
  <headerFooter alignWithMargins="0">
    <oddFooter>&amp;R&amp;D&amp;F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AA211"/>
  <sheetViews>
    <sheetView showGridLines="0" showOutlineSymbols="0" zoomScale="70" zoomScaleNormal="70" zoomScaleSheetLayoutView="25" workbookViewId="0">
      <selection activeCell="D3" sqref="D3:I3"/>
    </sheetView>
  </sheetViews>
  <sheetFormatPr defaultColWidth="14.7109375" defaultRowHeight="15"/>
  <cols>
    <col min="1" max="1" width="7.28515625" style="2" customWidth="1"/>
    <col min="2" max="2" width="9.85546875" style="2" customWidth="1"/>
    <col min="3" max="3" width="8.85546875" style="2" customWidth="1"/>
    <col min="4" max="4" width="11.140625" style="2" customWidth="1"/>
    <col min="5" max="5" width="9.85546875" style="2" customWidth="1"/>
    <col min="6" max="6" width="11.7109375" style="2" customWidth="1"/>
    <col min="7" max="7" width="14.5703125" style="2" customWidth="1"/>
    <col min="8" max="8" width="14.85546875" style="2" customWidth="1"/>
    <col min="9" max="9" width="14" style="2" customWidth="1"/>
    <col min="10" max="10" width="16.140625" style="2" customWidth="1"/>
    <col min="11" max="11" width="14.140625" style="2" customWidth="1"/>
    <col min="12" max="12" width="15.5703125" style="2" customWidth="1"/>
    <col min="13" max="13" width="14.5703125" style="2" customWidth="1"/>
    <col min="14" max="14" width="15.140625" style="2" customWidth="1"/>
    <col min="15" max="15" width="14.7109375" style="2"/>
    <col min="16" max="19" width="14.7109375" style="73"/>
    <col min="20" max="20" width="7.42578125" style="116" customWidth="1"/>
    <col min="21" max="21" width="15.42578125" style="116" customWidth="1"/>
    <col min="22" max="22" width="4.42578125" style="116" customWidth="1"/>
    <col min="23" max="23" width="16.28515625" style="116" customWidth="1"/>
    <col min="24" max="24" width="10.140625" style="116" customWidth="1"/>
    <col min="25" max="25" width="14.7109375" style="116"/>
    <col min="26" max="26" width="16.140625" style="116" customWidth="1"/>
    <col min="27" max="27" width="14.7109375" style="116"/>
    <col min="28" max="252" width="14.7109375" style="2"/>
    <col min="253" max="253" width="7.28515625" style="2" customWidth="1"/>
    <col min="254" max="254" width="9.85546875" style="2" customWidth="1"/>
    <col min="255" max="255" width="8.85546875" style="2" customWidth="1"/>
    <col min="256" max="256" width="11.140625" style="2" customWidth="1"/>
    <col min="257" max="257" width="9.85546875" style="2" customWidth="1"/>
    <col min="258" max="258" width="11.7109375" style="2" customWidth="1"/>
    <col min="259" max="259" width="14.5703125" style="2" customWidth="1"/>
    <col min="260" max="260" width="14.85546875" style="2" customWidth="1"/>
    <col min="261" max="261" width="14" style="2" customWidth="1"/>
    <col min="262" max="262" width="16.140625" style="2" customWidth="1"/>
    <col min="263" max="263" width="14.140625" style="2" customWidth="1"/>
    <col min="264" max="264" width="15.5703125" style="2" customWidth="1"/>
    <col min="265" max="265" width="14.5703125" style="2" customWidth="1"/>
    <col min="266" max="266" width="15.140625" style="2" customWidth="1"/>
    <col min="267" max="508" width="14.7109375" style="2"/>
    <col min="509" max="509" width="7.28515625" style="2" customWidth="1"/>
    <col min="510" max="510" width="9.85546875" style="2" customWidth="1"/>
    <col min="511" max="511" width="8.85546875" style="2" customWidth="1"/>
    <col min="512" max="512" width="11.140625" style="2" customWidth="1"/>
    <col min="513" max="513" width="9.85546875" style="2" customWidth="1"/>
    <col min="514" max="514" width="11.7109375" style="2" customWidth="1"/>
    <col min="515" max="515" width="14.5703125" style="2" customWidth="1"/>
    <col min="516" max="516" width="14.85546875" style="2" customWidth="1"/>
    <col min="517" max="517" width="14" style="2" customWidth="1"/>
    <col min="518" max="518" width="16.140625" style="2" customWidth="1"/>
    <col min="519" max="519" width="14.140625" style="2" customWidth="1"/>
    <col min="520" max="520" width="15.5703125" style="2" customWidth="1"/>
    <col min="521" max="521" width="14.5703125" style="2" customWidth="1"/>
    <col min="522" max="522" width="15.140625" style="2" customWidth="1"/>
    <col min="523" max="764" width="14.7109375" style="2"/>
    <col min="765" max="765" width="7.28515625" style="2" customWidth="1"/>
    <col min="766" max="766" width="9.85546875" style="2" customWidth="1"/>
    <col min="767" max="767" width="8.85546875" style="2" customWidth="1"/>
    <col min="768" max="768" width="11.140625" style="2" customWidth="1"/>
    <col min="769" max="769" width="9.85546875" style="2" customWidth="1"/>
    <col min="770" max="770" width="11.7109375" style="2" customWidth="1"/>
    <col min="771" max="771" width="14.5703125" style="2" customWidth="1"/>
    <col min="772" max="772" width="14.85546875" style="2" customWidth="1"/>
    <col min="773" max="773" width="14" style="2" customWidth="1"/>
    <col min="774" max="774" width="16.140625" style="2" customWidth="1"/>
    <col min="775" max="775" width="14.140625" style="2" customWidth="1"/>
    <col min="776" max="776" width="15.5703125" style="2" customWidth="1"/>
    <col min="777" max="777" width="14.5703125" style="2" customWidth="1"/>
    <col min="778" max="778" width="15.140625" style="2" customWidth="1"/>
    <col min="779" max="1020" width="14.7109375" style="2"/>
    <col min="1021" max="1021" width="7.28515625" style="2" customWidth="1"/>
    <col min="1022" max="1022" width="9.85546875" style="2" customWidth="1"/>
    <col min="1023" max="1023" width="8.85546875" style="2" customWidth="1"/>
    <col min="1024" max="1024" width="11.140625" style="2" customWidth="1"/>
    <col min="1025" max="1025" width="9.85546875" style="2" customWidth="1"/>
    <col min="1026" max="1026" width="11.7109375" style="2" customWidth="1"/>
    <col min="1027" max="1027" width="14.5703125" style="2" customWidth="1"/>
    <col min="1028" max="1028" width="14.85546875" style="2" customWidth="1"/>
    <col min="1029" max="1029" width="14" style="2" customWidth="1"/>
    <col min="1030" max="1030" width="16.140625" style="2" customWidth="1"/>
    <col min="1031" max="1031" width="14.140625" style="2" customWidth="1"/>
    <col min="1032" max="1032" width="15.5703125" style="2" customWidth="1"/>
    <col min="1033" max="1033" width="14.5703125" style="2" customWidth="1"/>
    <col min="1034" max="1034" width="15.140625" style="2" customWidth="1"/>
    <col min="1035" max="1276" width="14.7109375" style="2"/>
    <col min="1277" max="1277" width="7.28515625" style="2" customWidth="1"/>
    <col min="1278" max="1278" width="9.85546875" style="2" customWidth="1"/>
    <col min="1279" max="1279" width="8.85546875" style="2" customWidth="1"/>
    <col min="1280" max="1280" width="11.140625" style="2" customWidth="1"/>
    <col min="1281" max="1281" width="9.85546875" style="2" customWidth="1"/>
    <col min="1282" max="1282" width="11.7109375" style="2" customWidth="1"/>
    <col min="1283" max="1283" width="14.5703125" style="2" customWidth="1"/>
    <col min="1284" max="1284" width="14.85546875" style="2" customWidth="1"/>
    <col min="1285" max="1285" width="14" style="2" customWidth="1"/>
    <col min="1286" max="1286" width="16.140625" style="2" customWidth="1"/>
    <col min="1287" max="1287" width="14.140625" style="2" customWidth="1"/>
    <col min="1288" max="1288" width="15.5703125" style="2" customWidth="1"/>
    <col min="1289" max="1289" width="14.5703125" style="2" customWidth="1"/>
    <col min="1290" max="1290" width="15.140625" style="2" customWidth="1"/>
    <col min="1291" max="1532" width="14.7109375" style="2"/>
    <col min="1533" max="1533" width="7.28515625" style="2" customWidth="1"/>
    <col min="1534" max="1534" width="9.85546875" style="2" customWidth="1"/>
    <col min="1535" max="1535" width="8.85546875" style="2" customWidth="1"/>
    <col min="1536" max="1536" width="11.140625" style="2" customWidth="1"/>
    <col min="1537" max="1537" width="9.85546875" style="2" customWidth="1"/>
    <col min="1538" max="1538" width="11.7109375" style="2" customWidth="1"/>
    <col min="1539" max="1539" width="14.5703125" style="2" customWidth="1"/>
    <col min="1540" max="1540" width="14.85546875" style="2" customWidth="1"/>
    <col min="1541" max="1541" width="14" style="2" customWidth="1"/>
    <col min="1542" max="1542" width="16.140625" style="2" customWidth="1"/>
    <col min="1543" max="1543" width="14.140625" style="2" customWidth="1"/>
    <col min="1544" max="1544" width="15.5703125" style="2" customWidth="1"/>
    <col min="1545" max="1545" width="14.5703125" style="2" customWidth="1"/>
    <col min="1546" max="1546" width="15.140625" style="2" customWidth="1"/>
    <col min="1547" max="1788" width="14.7109375" style="2"/>
    <col min="1789" max="1789" width="7.28515625" style="2" customWidth="1"/>
    <col min="1790" max="1790" width="9.85546875" style="2" customWidth="1"/>
    <col min="1791" max="1791" width="8.85546875" style="2" customWidth="1"/>
    <col min="1792" max="1792" width="11.140625" style="2" customWidth="1"/>
    <col min="1793" max="1793" width="9.85546875" style="2" customWidth="1"/>
    <col min="1794" max="1794" width="11.7109375" style="2" customWidth="1"/>
    <col min="1795" max="1795" width="14.5703125" style="2" customWidth="1"/>
    <col min="1796" max="1796" width="14.85546875" style="2" customWidth="1"/>
    <col min="1797" max="1797" width="14" style="2" customWidth="1"/>
    <col min="1798" max="1798" width="16.140625" style="2" customWidth="1"/>
    <col min="1799" max="1799" width="14.140625" style="2" customWidth="1"/>
    <col min="1800" max="1800" width="15.5703125" style="2" customWidth="1"/>
    <col min="1801" max="1801" width="14.5703125" style="2" customWidth="1"/>
    <col min="1802" max="1802" width="15.140625" style="2" customWidth="1"/>
    <col min="1803" max="2044" width="14.7109375" style="2"/>
    <col min="2045" max="2045" width="7.28515625" style="2" customWidth="1"/>
    <col min="2046" max="2046" width="9.85546875" style="2" customWidth="1"/>
    <col min="2047" max="2047" width="8.85546875" style="2" customWidth="1"/>
    <col min="2048" max="2048" width="11.140625" style="2" customWidth="1"/>
    <col min="2049" max="2049" width="9.85546875" style="2" customWidth="1"/>
    <col min="2050" max="2050" width="11.7109375" style="2" customWidth="1"/>
    <col min="2051" max="2051" width="14.5703125" style="2" customWidth="1"/>
    <col min="2052" max="2052" width="14.85546875" style="2" customWidth="1"/>
    <col min="2053" max="2053" width="14" style="2" customWidth="1"/>
    <col min="2054" max="2054" width="16.140625" style="2" customWidth="1"/>
    <col min="2055" max="2055" width="14.140625" style="2" customWidth="1"/>
    <col min="2056" max="2056" width="15.5703125" style="2" customWidth="1"/>
    <col min="2057" max="2057" width="14.5703125" style="2" customWidth="1"/>
    <col min="2058" max="2058" width="15.140625" style="2" customWidth="1"/>
    <col min="2059" max="2300" width="14.7109375" style="2"/>
    <col min="2301" max="2301" width="7.28515625" style="2" customWidth="1"/>
    <col min="2302" max="2302" width="9.85546875" style="2" customWidth="1"/>
    <col min="2303" max="2303" width="8.85546875" style="2" customWidth="1"/>
    <col min="2304" max="2304" width="11.140625" style="2" customWidth="1"/>
    <col min="2305" max="2305" width="9.85546875" style="2" customWidth="1"/>
    <col min="2306" max="2306" width="11.7109375" style="2" customWidth="1"/>
    <col min="2307" max="2307" width="14.5703125" style="2" customWidth="1"/>
    <col min="2308" max="2308" width="14.85546875" style="2" customWidth="1"/>
    <col min="2309" max="2309" width="14" style="2" customWidth="1"/>
    <col min="2310" max="2310" width="16.140625" style="2" customWidth="1"/>
    <col min="2311" max="2311" width="14.140625" style="2" customWidth="1"/>
    <col min="2312" max="2312" width="15.5703125" style="2" customWidth="1"/>
    <col min="2313" max="2313" width="14.5703125" style="2" customWidth="1"/>
    <col min="2314" max="2314" width="15.140625" style="2" customWidth="1"/>
    <col min="2315" max="2556" width="14.7109375" style="2"/>
    <col min="2557" max="2557" width="7.28515625" style="2" customWidth="1"/>
    <col min="2558" max="2558" width="9.85546875" style="2" customWidth="1"/>
    <col min="2559" max="2559" width="8.85546875" style="2" customWidth="1"/>
    <col min="2560" max="2560" width="11.140625" style="2" customWidth="1"/>
    <col min="2561" max="2561" width="9.85546875" style="2" customWidth="1"/>
    <col min="2562" max="2562" width="11.7109375" style="2" customWidth="1"/>
    <col min="2563" max="2563" width="14.5703125" style="2" customWidth="1"/>
    <col min="2564" max="2564" width="14.85546875" style="2" customWidth="1"/>
    <col min="2565" max="2565" width="14" style="2" customWidth="1"/>
    <col min="2566" max="2566" width="16.140625" style="2" customWidth="1"/>
    <col min="2567" max="2567" width="14.140625" style="2" customWidth="1"/>
    <col min="2568" max="2568" width="15.5703125" style="2" customWidth="1"/>
    <col min="2569" max="2569" width="14.5703125" style="2" customWidth="1"/>
    <col min="2570" max="2570" width="15.140625" style="2" customWidth="1"/>
    <col min="2571" max="2812" width="14.7109375" style="2"/>
    <col min="2813" max="2813" width="7.28515625" style="2" customWidth="1"/>
    <col min="2814" max="2814" width="9.85546875" style="2" customWidth="1"/>
    <col min="2815" max="2815" width="8.85546875" style="2" customWidth="1"/>
    <col min="2816" max="2816" width="11.140625" style="2" customWidth="1"/>
    <col min="2817" max="2817" width="9.85546875" style="2" customWidth="1"/>
    <col min="2818" max="2818" width="11.7109375" style="2" customWidth="1"/>
    <col min="2819" max="2819" width="14.5703125" style="2" customWidth="1"/>
    <col min="2820" max="2820" width="14.85546875" style="2" customWidth="1"/>
    <col min="2821" max="2821" width="14" style="2" customWidth="1"/>
    <col min="2822" max="2822" width="16.140625" style="2" customWidth="1"/>
    <col min="2823" max="2823" width="14.140625" style="2" customWidth="1"/>
    <col min="2824" max="2824" width="15.5703125" style="2" customWidth="1"/>
    <col min="2825" max="2825" width="14.5703125" style="2" customWidth="1"/>
    <col min="2826" max="2826" width="15.140625" style="2" customWidth="1"/>
    <col min="2827" max="3068" width="14.7109375" style="2"/>
    <col min="3069" max="3069" width="7.28515625" style="2" customWidth="1"/>
    <col min="3070" max="3070" width="9.85546875" style="2" customWidth="1"/>
    <col min="3071" max="3071" width="8.85546875" style="2" customWidth="1"/>
    <col min="3072" max="3072" width="11.140625" style="2" customWidth="1"/>
    <col min="3073" max="3073" width="9.85546875" style="2" customWidth="1"/>
    <col min="3074" max="3074" width="11.7109375" style="2" customWidth="1"/>
    <col min="3075" max="3075" width="14.5703125" style="2" customWidth="1"/>
    <col min="3076" max="3076" width="14.85546875" style="2" customWidth="1"/>
    <col min="3077" max="3077" width="14" style="2" customWidth="1"/>
    <col min="3078" max="3078" width="16.140625" style="2" customWidth="1"/>
    <col min="3079" max="3079" width="14.140625" style="2" customWidth="1"/>
    <col min="3080" max="3080" width="15.5703125" style="2" customWidth="1"/>
    <col min="3081" max="3081" width="14.5703125" style="2" customWidth="1"/>
    <col min="3082" max="3082" width="15.140625" style="2" customWidth="1"/>
    <col min="3083" max="3324" width="14.7109375" style="2"/>
    <col min="3325" max="3325" width="7.28515625" style="2" customWidth="1"/>
    <col min="3326" max="3326" width="9.85546875" style="2" customWidth="1"/>
    <col min="3327" max="3327" width="8.85546875" style="2" customWidth="1"/>
    <col min="3328" max="3328" width="11.140625" style="2" customWidth="1"/>
    <col min="3329" max="3329" width="9.85546875" style="2" customWidth="1"/>
    <col min="3330" max="3330" width="11.7109375" style="2" customWidth="1"/>
    <col min="3331" max="3331" width="14.5703125" style="2" customWidth="1"/>
    <col min="3332" max="3332" width="14.85546875" style="2" customWidth="1"/>
    <col min="3333" max="3333" width="14" style="2" customWidth="1"/>
    <col min="3334" max="3334" width="16.140625" style="2" customWidth="1"/>
    <col min="3335" max="3335" width="14.140625" style="2" customWidth="1"/>
    <col min="3336" max="3336" width="15.5703125" style="2" customWidth="1"/>
    <col min="3337" max="3337" width="14.5703125" style="2" customWidth="1"/>
    <col min="3338" max="3338" width="15.140625" style="2" customWidth="1"/>
    <col min="3339" max="3580" width="14.7109375" style="2"/>
    <col min="3581" max="3581" width="7.28515625" style="2" customWidth="1"/>
    <col min="3582" max="3582" width="9.85546875" style="2" customWidth="1"/>
    <col min="3583" max="3583" width="8.85546875" style="2" customWidth="1"/>
    <col min="3584" max="3584" width="11.140625" style="2" customWidth="1"/>
    <col min="3585" max="3585" width="9.85546875" style="2" customWidth="1"/>
    <col min="3586" max="3586" width="11.7109375" style="2" customWidth="1"/>
    <col min="3587" max="3587" width="14.5703125" style="2" customWidth="1"/>
    <col min="3588" max="3588" width="14.85546875" style="2" customWidth="1"/>
    <col min="3589" max="3589" width="14" style="2" customWidth="1"/>
    <col min="3590" max="3590" width="16.140625" style="2" customWidth="1"/>
    <col min="3591" max="3591" width="14.140625" style="2" customWidth="1"/>
    <col min="3592" max="3592" width="15.5703125" style="2" customWidth="1"/>
    <col min="3593" max="3593" width="14.5703125" style="2" customWidth="1"/>
    <col min="3594" max="3594" width="15.140625" style="2" customWidth="1"/>
    <col min="3595" max="3836" width="14.7109375" style="2"/>
    <col min="3837" max="3837" width="7.28515625" style="2" customWidth="1"/>
    <col min="3838" max="3838" width="9.85546875" style="2" customWidth="1"/>
    <col min="3839" max="3839" width="8.85546875" style="2" customWidth="1"/>
    <col min="3840" max="3840" width="11.140625" style="2" customWidth="1"/>
    <col min="3841" max="3841" width="9.85546875" style="2" customWidth="1"/>
    <col min="3842" max="3842" width="11.7109375" style="2" customWidth="1"/>
    <col min="3843" max="3843" width="14.5703125" style="2" customWidth="1"/>
    <col min="3844" max="3844" width="14.85546875" style="2" customWidth="1"/>
    <col min="3845" max="3845" width="14" style="2" customWidth="1"/>
    <col min="3846" max="3846" width="16.140625" style="2" customWidth="1"/>
    <col min="3847" max="3847" width="14.140625" style="2" customWidth="1"/>
    <col min="3848" max="3848" width="15.5703125" style="2" customWidth="1"/>
    <col min="3849" max="3849" width="14.5703125" style="2" customWidth="1"/>
    <col min="3850" max="3850" width="15.140625" style="2" customWidth="1"/>
    <col min="3851" max="4092" width="14.7109375" style="2"/>
    <col min="4093" max="4093" width="7.28515625" style="2" customWidth="1"/>
    <col min="4094" max="4094" width="9.85546875" style="2" customWidth="1"/>
    <col min="4095" max="4095" width="8.85546875" style="2" customWidth="1"/>
    <col min="4096" max="4096" width="11.140625" style="2" customWidth="1"/>
    <col min="4097" max="4097" width="9.85546875" style="2" customWidth="1"/>
    <col min="4098" max="4098" width="11.7109375" style="2" customWidth="1"/>
    <col min="4099" max="4099" width="14.5703125" style="2" customWidth="1"/>
    <col min="4100" max="4100" width="14.85546875" style="2" customWidth="1"/>
    <col min="4101" max="4101" width="14" style="2" customWidth="1"/>
    <col min="4102" max="4102" width="16.140625" style="2" customWidth="1"/>
    <col min="4103" max="4103" width="14.140625" style="2" customWidth="1"/>
    <col min="4104" max="4104" width="15.5703125" style="2" customWidth="1"/>
    <col min="4105" max="4105" width="14.5703125" style="2" customWidth="1"/>
    <col min="4106" max="4106" width="15.140625" style="2" customWidth="1"/>
    <col min="4107" max="4348" width="14.7109375" style="2"/>
    <col min="4349" max="4349" width="7.28515625" style="2" customWidth="1"/>
    <col min="4350" max="4350" width="9.85546875" style="2" customWidth="1"/>
    <col min="4351" max="4351" width="8.85546875" style="2" customWidth="1"/>
    <col min="4352" max="4352" width="11.140625" style="2" customWidth="1"/>
    <col min="4353" max="4353" width="9.85546875" style="2" customWidth="1"/>
    <col min="4354" max="4354" width="11.7109375" style="2" customWidth="1"/>
    <col min="4355" max="4355" width="14.5703125" style="2" customWidth="1"/>
    <col min="4356" max="4356" width="14.85546875" style="2" customWidth="1"/>
    <col min="4357" max="4357" width="14" style="2" customWidth="1"/>
    <col min="4358" max="4358" width="16.140625" style="2" customWidth="1"/>
    <col min="4359" max="4359" width="14.140625" style="2" customWidth="1"/>
    <col min="4360" max="4360" width="15.5703125" style="2" customWidth="1"/>
    <col min="4361" max="4361" width="14.5703125" style="2" customWidth="1"/>
    <col min="4362" max="4362" width="15.140625" style="2" customWidth="1"/>
    <col min="4363" max="4604" width="14.7109375" style="2"/>
    <col min="4605" max="4605" width="7.28515625" style="2" customWidth="1"/>
    <col min="4606" max="4606" width="9.85546875" style="2" customWidth="1"/>
    <col min="4607" max="4607" width="8.85546875" style="2" customWidth="1"/>
    <col min="4608" max="4608" width="11.140625" style="2" customWidth="1"/>
    <col min="4609" max="4609" width="9.85546875" style="2" customWidth="1"/>
    <col min="4610" max="4610" width="11.7109375" style="2" customWidth="1"/>
    <col min="4611" max="4611" width="14.5703125" style="2" customWidth="1"/>
    <col min="4612" max="4612" width="14.85546875" style="2" customWidth="1"/>
    <col min="4613" max="4613" width="14" style="2" customWidth="1"/>
    <col min="4614" max="4614" width="16.140625" style="2" customWidth="1"/>
    <col min="4615" max="4615" width="14.140625" style="2" customWidth="1"/>
    <col min="4616" max="4616" width="15.5703125" style="2" customWidth="1"/>
    <col min="4617" max="4617" width="14.5703125" style="2" customWidth="1"/>
    <col min="4618" max="4618" width="15.140625" style="2" customWidth="1"/>
    <col min="4619" max="4860" width="14.7109375" style="2"/>
    <col min="4861" max="4861" width="7.28515625" style="2" customWidth="1"/>
    <col min="4862" max="4862" width="9.85546875" style="2" customWidth="1"/>
    <col min="4863" max="4863" width="8.85546875" style="2" customWidth="1"/>
    <col min="4864" max="4864" width="11.140625" style="2" customWidth="1"/>
    <col min="4865" max="4865" width="9.85546875" style="2" customWidth="1"/>
    <col min="4866" max="4866" width="11.7109375" style="2" customWidth="1"/>
    <col min="4867" max="4867" width="14.5703125" style="2" customWidth="1"/>
    <col min="4868" max="4868" width="14.85546875" style="2" customWidth="1"/>
    <col min="4869" max="4869" width="14" style="2" customWidth="1"/>
    <col min="4870" max="4870" width="16.140625" style="2" customWidth="1"/>
    <col min="4871" max="4871" width="14.140625" style="2" customWidth="1"/>
    <col min="4872" max="4872" width="15.5703125" style="2" customWidth="1"/>
    <col min="4873" max="4873" width="14.5703125" style="2" customWidth="1"/>
    <col min="4874" max="4874" width="15.140625" style="2" customWidth="1"/>
    <col min="4875" max="5116" width="14.7109375" style="2"/>
    <col min="5117" max="5117" width="7.28515625" style="2" customWidth="1"/>
    <col min="5118" max="5118" width="9.85546875" style="2" customWidth="1"/>
    <col min="5119" max="5119" width="8.85546875" style="2" customWidth="1"/>
    <col min="5120" max="5120" width="11.140625" style="2" customWidth="1"/>
    <col min="5121" max="5121" width="9.85546875" style="2" customWidth="1"/>
    <col min="5122" max="5122" width="11.7109375" style="2" customWidth="1"/>
    <col min="5123" max="5123" width="14.5703125" style="2" customWidth="1"/>
    <col min="5124" max="5124" width="14.85546875" style="2" customWidth="1"/>
    <col min="5125" max="5125" width="14" style="2" customWidth="1"/>
    <col min="5126" max="5126" width="16.140625" style="2" customWidth="1"/>
    <col min="5127" max="5127" width="14.140625" style="2" customWidth="1"/>
    <col min="5128" max="5128" width="15.5703125" style="2" customWidth="1"/>
    <col min="5129" max="5129" width="14.5703125" style="2" customWidth="1"/>
    <col min="5130" max="5130" width="15.140625" style="2" customWidth="1"/>
    <col min="5131" max="5372" width="14.7109375" style="2"/>
    <col min="5373" max="5373" width="7.28515625" style="2" customWidth="1"/>
    <col min="5374" max="5374" width="9.85546875" style="2" customWidth="1"/>
    <col min="5375" max="5375" width="8.85546875" style="2" customWidth="1"/>
    <col min="5376" max="5376" width="11.140625" style="2" customWidth="1"/>
    <col min="5377" max="5377" width="9.85546875" style="2" customWidth="1"/>
    <col min="5378" max="5378" width="11.7109375" style="2" customWidth="1"/>
    <col min="5379" max="5379" width="14.5703125" style="2" customWidth="1"/>
    <col min="5380" max="5380" width="14.85546875" style="2" customWidth="1"/>
    <col min="5381" max="5381" width="14" style="2" customWidth="1"/>
    <col min="5382" max="5382" width="16.140625" style="2" customWidth="1"/>
    <col min="5383" max="5383" width="14.140625" style="2" customWidth="1"/>
    <col min="5384" max="5384" width="15.5703125" style="2" customWidth="1"/>
    <col min="5385" max="5385" width="14.5703125" style="2" customWidth="1"/>
    <col min="5386" max="5386" width="15.140625" style="2" customWidth="1"/>
    <col min="5387" max="5628" width="14.7109375" style="2"/>
    <col min="5629" max="5629" width="7.28515625" style="2" customWidth="1"/>
    <col min="5630" max="5630" width="9.85546875" style="2" customWidth="1"/>
    <col min="5631" max="5631" width="8.85546875" style="2" customWidth="1"/>
    <col min="5632" max="5632" width="11.140625" style="2" customWidth="1"/>
    <col min="5633" max="5633" width="9.85546875" style="2" customWidth="1"/>
    <col min="5634" max="5634" width="11.7109375" style="2" customWidth="1"/>
    <col min="5635" max="5635" width="14.5703125" style="2" customWidth="1"/>
    <col min="5636" max="5636" width="14.85546875" style="2" customWidth="1"/>
    <col min="5637" max="5637" width="14" style="2" customWidth="1"/>
    <col min="5638" max="5638" width="16.140625" style="2" customWidth="1"/>
    <col min="5639" max="5639" width="14.140625" style="2" customWidth="1"/>
    <col min="5640" max="5640" width="15.5703125" style="2" customWidth="1"/>
    <col min="5641" max="5641" width="14.5703125" style="2" customWidth="1"/>
    <col min="5642" max="5642" width="15.140625" style="2" customWidth="1"/>
    <col min="5643" max="5884" width="14.7109375" style="2"/>
    <col min="5885" max="5885" width="7.28515625" style="2" customWidth="1"/>
    <col min="5886" max="5886" width="9.85546875" style="2" customWidth="1"/>
    <col min="5887" max="5887" width="8.85546875" style="2" customWidth="1"/>
    <col min="5888" max="5888" width="11.140625" style="2" customWidth="1"/>
    <col min="5889" max="5889" width="9.85546875" style="2" customWidth="1"/>
    <col min="5890" max="5890" width="11.7109375" style="2" customWidth="1"/>
    <col min="5891" max="5891" width="14.5703125" style="2" customWidth="1"/>
    <col min="5892" max="5892" width="14.85546875" style="2" customWidth="1"/>
    <col min="5893" max="5893" width="14" style="2" customWidth="1"/>
    <col min="5894" max="5894" width="16.140625" style="2" customWidth="1"/>
    <col min="5895" max="5895" width="14.140625" style="2" customWidth="1"/>
    <col min="5896" max="5896" width="15.5703125" style="2" customWidth="1"/>
    <col min="5897" max="5897" width="14.5703125" style="2" customWidth="1"/>
    <col min="5898" max="5898" width="15.140625" style="2" customWidth="1"/>
    <col min="5899" max="6140" width="14.7109375" style="2"/>
    <col min="6141" max="6141" width="7.28515625" style="2" customWidth="1"/>
    <col min="6142" max="6142" width="9.85546875" style="2" customWidth="1"/>
    <col min="6143" max="6143" width="8.85546875" style="2" customWidth="1"/>
    <col min="6144" max="6144" width="11.140625" style="2" customWidth="1"/>
    <col min="6145" max="6145" width="9.85546875" style="2" customWidth="1"/>
    <col min="6146" max="6146" width="11.7109375" style="2" customWidth="1"/>
    <col min="6147" max="6147" width="14.5703125" style="2" customWidth="1"/>
    <col min="6148" max="6148" width="14.85546875" style="2" customWidth="1"/>
    <col min="6149" max="6149" width="14" style="2" customWidth="1"/>
    <col min="6150" max="6150" width="16.140625" style="2" customWidth="1"/>
    <col min="6151" max="6151" width="14.140625" style="2" customWidth="1"/>
    <col min="6152" max="6152" width="15.5703125" style="2" customWidth="1"/>
    <col min="6153" max="6153" width="14.5703125" style="2" customWidth="1"/>
    <col min="6154" max="6154" width="15.140625" style="2" customWidth="1"/>
    <col min="6155" max="6396" width="14.7109375" style="2"/>
    <col min="6397" max="6397" width="7.28515625" style="2" customWidth="1"/>
    <col min="6398" max="6398" width="9.85546875" style="2" customWidth="1"/>
    <col min="6399" max="6399" width="8.85546875" style="2" customWidth="1"/>
    <col min="6400" max="6400" width="11.140625" style="2" customWidth="1"/>
    <col min="6401" max="6401" width="9.85546875" style="2" customWidth="1"/>
    <col min="6402" max="6402" width="11.7109375" style="2" customWidth="1"/>
    <col min="6403" max="6403" width="14.5703125" style="2" customWidth="1"/>
    <col min="6404" max="6404" width="14.85546875" style="2" customWidth="1"/>
    <col min="6405" max="6405" width="14" style="2" customWidth="1"/>
    <col min="6406" max="6406" width="16.140625" style="2" customWidth="1"/>
    <col min="6407" max="6407" width="14.140625" style="2" customWidth="1"/>
    <col min="6408" max="6408" width="15.5703125" style="2" customWidth="1"/>
    <col min="6409" max="6409" width="14.5703125" style="2" customWidth="1"/>
    <col min="6410" max="6410" width="15.140625" style="2" customWidth="1"/>
    <col min="6411" max="6652" width="14.7109375" style="2"/>
    <col min="6653" max="6653" width="7.28515625" style="2" customWidth="1"/>
    <col min="6654" max="6654" width="9.85546875" style="2" customWidth="1"/>
    <col min="6655" max="6655" width="8.85546875" style="2" customWidth="1"/>
    <col min="6656" max="6656" width="11.140625" style="2" customWidth="1"/>
    <col min="6657" max="6657" width="9.85546875" style="2" customWidth="1"/>
    <col min="6658" max="6658" width="11.7109375" style="2" customWidth="1"/>
    <col min="6659" max="6659" width="14.5703125" style="2" customWidth="1"/>
    <col min="6660" max="6660" width="14.85546875" style="2" customWidth="1"/>
    <col min="6661" max="6661" width="14" style="2" customWidth="1"/>
    <col min="6662" max="6662" width="16.140625" style="2" customWidth="1"/>
    <col min="6663" max="6663" width="14.140625" style="2" customWidth="1"/>
    <col min="6664" max="6664" width="15.5703125" style="2" customWidth="1"/>
    <col min="6665" max="6665" width="14.5703125" style="2" customWidth="1"/>
    <col min="6666" max="6666" width="15.140625" style="2" customWidth="1"/>
    <col min="6667" max="6908" width="14.7109375" style="2"/>
    <col min="6909" max="6909" width="7.28515625" style="2" customWidth="1"/>
    <col min="6910" max="6910" width="9.85546875" style="2" customWidth="1"/>
    <col min="6911" max="6911" width="8.85546875" style="2" customWidth="1"/>
    <col min="6912" max="6912" width="11.140625" style="2" customWidth="1"/>
    <col min="6913" max="6913" width="9.85546875" style="2" customWidth="1"/>
    <col min="6914" max="6914" width="11.7109375" style="2" customWidth="1"/>
    <col min="6915" max="6915" width="14.5703125" style="2" customWidth="1"/>
    <col min="6916" max="6916" width="14.85546875" style="2" customWidth="1"/>
    <col min="6917" max="6917" width="14" style="2" customWidth="1"/>
    <col min="6918" max="6918" width="16.140625" style="2" customWidth="1"/>
    <col min="6919" max="6919" width="14.140625" style="2" customWidth="1"/>
    <col min="6920" max="6920" width="15.5703125" style="2" customWidth="1"/>
    <col min="6921" max="6921" width="14.5703125" style="2" customWidth="1"/>
    <col min="6922" max="6922" width="15.140625" style="2" customWidth="1"/>
    <col min="6923" max="7164" width="14.7109375" style="2"/>
    <col min="7165" max="7165" width="7.28515625" style="2" customWidth="1"/>
    <col min="7166" max="7166" width="9.85546875" style="2" customWidth="1"/>
    <col min="7167" max="7167" width="8.85546875" style="2" customWidth="1"/>
    <col min="7168" max="7168" width="11.140625" style="2" customWidth="1"/>
    <col min="7169" max="7169" width="9.85546875" style="2" customWidth="1"/>
    <col min="7170" max="7170" width="11.7109375" style="2" customWidth="1"/>
    <col min="7171" max="7171" width="14.5703125" style="2" customWidth="1"/>
    <col min="7172" max="7172" width="14.85546875" style="2" customWidth="1"/>
    <col min="7173" max="7173" width="14" style="2" customWidth="1"/>
    <col min="7174" max="7174" width="16.140625" style="2" customWidth="1"/>
    <col min="7175" max="7175" width="14.140625" style="2" customWidth="1"/>
    <col min="7176" max="7176" width="15.5703125" style="2" customWidth="1"/>
    <col min="7177" max="7177" width="14.5703125" style="2" customWidth="1"/>
    <col min="7178" max="7178" width="15.140625" style="2" customWidth="1"/>
    <col min="7179" max="7420" width="14.7109375" style="2"/>
    <col min="7421" max="7421" width="7.28515625" style="2" customWidth="1"/>
    <col min="7422" max="7422" width="9.85546875" style="2" customWidth="1"/>
    <col min="7423" max="7423" width="8.85546875" style="2" customWidth="1"/>
    <col min="7424" max="7424" width="11.140625" style="2" customWidth="1"/>
    <col min="7425" max="7425" width="9.85546875" style="2" customWidth="1"/>
    <col min="7426" max="7426" width="11.7109375" style="2" customWidth="1"/>
    <col min="7427" max="7427" width="14.5703125" style="2" customWidth="1"/>
    <col min="7428" max="7428" width="14.85546875" style="2" customWidth="1"/>
    <col min="7429" max="7429" width="14" style="2" customWidth="1"/>
    <col min="7430" max="7430" width="16.140625" style="2" customWidth="1"/>
    <col min="7431" max="7431" width="14.140625" style="2" customWidth="1"/>
    <col min="7432" max="7432" width="15.5703125" style="2" customWidth="1"/>
    <col min="7433" max="7433" width="14.5703125" style="2" customWidth="1"/>
    <col min="7434" max="7434" width="15.140625" style="2" customWidth="1"/>
    <col min="7435" max="7676" width="14.7109375" style="2"/>
    <col min="7677" max="7677" width="7.28515625" style="2" customWidth="1"/>
    <col min="7678" max="7678" width="9.85546875" style="2" customWidth="1"/>
    <col min="7679" max="7679" width="8.85546875" style="2" customWidth="1"/>
    <col min="7680" max="7680" width="11.140625" style="2" customWidth="1"/>
    <col min="7681" max="7681" width="9.85546875" style="2" customWidth="1"/>
    <col min="7682" max="7682" width="11.7109375" style="2" customWidth="1"/>
    <col min="7683" max="7683" width="14.5703125" style="2" customWidth="1"/>
    <col min="7684" max="7684" width="14.85546875" style="2" customWidth="1"/>
    <col min="7685" max="7685" width="14" style="2" customWidth="1"/>
    <col min="7686" max="7686" width="16.140625" style="2" customWidth="1"/>
    <col min="7687" max="7687" width="14.140625" style="2" customWidth="1"/>
    <col min="7688" max="7688" width="15.5703125" style="2" customWidth="1"/>
    <col min="7689" max="7689" width="14.5703125" style="2" customWidth="1"/>
    <col min="7690" max="7690" width="15.140625" style="2" customWidth="1"/>
    <col min="7691" max="7932" width="14.7109375" style="2"/>
    <col min="7933" max="7933" width="7.28515625" style="2" customWidth="1"/>
    <col min="7934" max="7934" width="9.85546875" style="2" customWidth="1"/>
    <col min="7935" max="7935" width="8.85546875" style="2" customWidth="1"/>
    <col min="7936" max="7936" width="11.140625" style="2" customWidth="1"/>
    <col min="7937" max="7937" width="9.85546875" style="2" customWidth="1"/>
    <col min="7938" max="7938" width="11.7109375" style="2" customWidth="1"/>
    <col min="7939" max="7939" width="14.5703125" style="2" customWidth="1"/>
    <col min="7940" max="7940" width="14.85546875" style="2" customWidth="1"/>
    <col min="7941" max="7941" width="14" style="2" customWidth="1"/>
    <col min="7942" max="7942" width="16.140625" style="2" customWidth="1"/>
    <col min="7943" max="7943" width="14.140625" style="2" customWidth="1"/>
    <col min="7944" max="7944" width="15.5703125" style="2" customWidth="1"/>
    <col min="7945" max="7945" width="14.5703125" style="2" customWidth="1"/>
    <col min="7946" max="7946" width="15.140625" style="2" customWidth="1"/>
    <col min="7947" max="8188" width="14.7109375" style="2"/>
    <col min="8189" max="8189" width="7.28515625" style="2" customWidth="1"/>
    <col min="8190" max="8190" width="9.85546875" style="2" customWidth="1"/>
    <col min="8191" max="8191" width="8.85546875" style="2" customWidth="1"/>
    <col min="8192" max="8192" width="11.140625" style="2" customWidth="1"/>
    <col min="8193" max="8193" width="9.85546875" style="2" customWidth="1"/>
    <col min="8194" max="8194" width="11.7109375" style="2" customWidth="1"/>
    <col min="8195" max="8195" width="14.5703125" style="2" customWidth="1"/>
    <col min="8196" max="8196" width="14.85546875" style="2" customWidth="1"/>
    <col min="8197" max="8197" width="14" style="2" customWidth="1"/>
    <col min="8198" max="8198" width="16.140625" style="2" customWidth="1"/>
    <col min="8199" max="8199" width="14.140625" style="2" customWidth="1"/>
    <col min="8200" max="8200" width="15.5703125" style="2" customWidth="1"/>
    <col min="8201" max="8201" width="14.5703125" style="2" customWidth="1"/>
    <col min="8202" max="8202" width="15.140625" style="2" customWidth="1"/>
    <col min="8203" max="8444" width="14.7109375" style="2"/>
    <col min="8445" max="8445" width="7.28515625" style="2" customWidth="1"/>
    <col min="8446" max="8446" width="9.85546875" style="2" customWidth="1"/>
    <col min="8447" max="8447" width="8.85546875" style="2" customWidth="1"/>
    <col min="8448" max="8448" width="11.140625" style="2" customWidth="1"/>
    <col min="8449" max="8449" width="9.85546875" style="2" customWidth="1"/>
    <col min="8450" max="8450" width="11.7109375" style="2" customWidth="1"/>
    <col min="8451" max="8451" width="14.5703125" style="2" customWidth="1"/>
    <col min="8452" max="8452" width="14.85546875" style="2" customWidth="1"/>
    <col min="8453" max="8453" width="14" style="2" customWidth="1"/>
    <col min="8454" max="8454" width="16.140625" style="2" customWidth="1"/>
    <col min="8455" max="8455" width="14.140625" style="2" customWidth="1"/>
    <col min="8456" max="8456" width="15.5703125" style="2" customWidth="1"/>
    <col min="8457" max="8457" width="14.5703125" style="2" customWidth="1"/>
    <col min="8458" max="8458" width="15.140625" style="2" customWidth="1"/>
    <col min="8459" max="8700" width="14.7109375" style="2"/>
    <col min="8701" max="8701" width="7.28515625" style="2" customWidth="1"/>
    <col min="8702" max="8702" width="9.85546875" style="2" customWidth="1"/>
    <col min="8703" max="8703" width="8.85546875" style="2" customWidth="1"/>
    <col min="8704" max="8704" width="11.140625" style="2" customWidth="1"/>
    <col min="8705" max="8705" width="9.85546875" style="2" customWidth="1"/>
    <col min="8706" max="8706" width="11.7109375" style="2" customWidth="1"/>
    <col min="8707" max="8707" width="14.5703125" style="2" customWidth="1"/>
    <col min="8708" max="8708" width="14.85546875" style="2" customWidth="1"/>
    <col min="8709" max="8709" width="14" style="2" customWidth="1"/>
    <col min="8710" max="8710" width="16.140625" style="2" customWidth="1"/>
    <col min="8711" max="8711" width="14.140625" style="2" customWidth="1"/>
    <col min="8712" max="8712" width="15.5703125" style="2" customWidth="1"/>
    <col min="8713" max="8713" width="14.5703125" style="2" customWidth="1"/>
    <col min="8714" max="8714" width="15.140625" style="2" customWidth="1"/>
    <col min="8715" max="8956" width="14.7109375" style="2"/>
    <col min="8957" max="8957" width="7.28515625" style="2" customWidth="1"/>
    <col min="8958" max="8958" width="9.85546875" style="2" customWidth="1"/>
    <col min="8959" max="8959" width="8.85546875" style="2" customWidth="1"/>
    <col min="8960" max="8960" width="11.140625" style="2" customWidth="1"/>
    <col min="8961" max="8961" width="9.85546875" style="2" customWidth="1"/>
    <col min="8962" max="8962" width="11.7109375" style="2" customWidth="1"/>
    <col min="8963" max="8963" width="14.5703125" style="2" customWidth="1"/>
    <col min="8964" max="8964" width="14.85546875" style="2" customWidth="1"/>
    <col min="8965" max="8965" width="14" style="2" customWidth="1"/>
    <col min="8966" max="8966" width="16.140625" style="2" customWidth="1"/>
    <col min="8967" max="8967" width="14.140625" style="2" customWidth="1"/>
    <col min="8968" max="8968" width="15.5703125" style="2" customWidth="1"/>
    <col min="8969" max="8969" width="14.5703125" style="2" customWidth="1"/>
    <col min="8970" max="8970" width="15.140625" style="2" customWidth="1"/>
    <col min="8971" max="9212" width="14.7109375" style="2"/>
    <col min="9213" max="9213" width="7.28515625" style="2" customWidth="1"/>
    <col min="9214" max="9214" width="9.85546875" style="2" customWidth="1"/>
    <col min="9215" max="9215" width="8.85546875" style="2" customWidth="1"/>
    <col min="9216" max="9216" width="11.140625" style="2" customWidth="1"/>
    <col min="9217" max="9217" width="9.85546875" style="2" customWidth="1"/>
    <col min="9218" max="9218" width="11.7109375" style="2" customWidth="1"/>
    <col min="9219" max="9219" width="14.5703125" style="2" customWidth="1"/>
    <col min="9220" max="9220" width="14.85546875" style="2" customWidth="1"/>
    <col min="9221" max="9221" width="14" style="2" customWidth="1"/>
    <col min="9222" max="9222" width="16.140625" style="2" customWidth="1"/>
    <col min="9223" max="9223" width="14.140625" style="2" customWidth="1"/>
    <col min="9224" max="9224" width="15.5703125" style="2" customWidth="1"/>
    <col min="9225" max="9225" width="14.5703125" style="2" customWidth="1"/>
    <col min="9226" max="9226" width="15.140625" style="2" customWidth="1"/>
    <col min="9227" max="9468" width="14.7109375" style="2"/>
    <col min="9469" max="9469" width="7.28515625" style="2" customWidth="1"/>
    <col min="9470" max="9470" width="9.85546875" style="2" customWidth="1"/>
    <col min="9471" max="9471" width="8.85546875" style="2" customWidth="1"/>
    <col min="9472" max="9472" width="11.140625" style="2" customWidth="1"/>
    <col min="9473" max="9473" width="9.85546875" style="2" customWidth="1"/>
    <col min="9474" max="9474" width="11.7109375" style="2" customWidth="1"/>
    <col min="9475" max="9475" width="14.5703125" style="2" customWidth="1"/>
    <col min="9476" max="9476" width="14.85546875" style="2" customWidth="1"/>
    <col min="9477" max="9477" width="14" style="2" customWidth="1"/>
    <col min="9478" max="9478" width="16.140625" style="2" customWidth="1"/>
    <col min="9479" max="9479" width="14.140625" style="2" customWidth="1"/>
    <col min="9480" max="9480" width="15.5703125" style="2" customWidth="1"/>
    <col min="9481" max="9481" width="14.5703125" style="2" customWidth="1"/>
    <col min="9482" max="9482" width="15.140625" style="2" customWidth="1"/>
    <col min="9483" max="9724" width="14.7109375" style="2"/>
    <col min="9725" max="9725" width="7.28515625" style="2" customWidth="1"/>
    <col min="9726" max="9726" width="9.85546875" style="2" customWidth="1"/>
    <col min="9727" max="9727" width="8.85546875" style="2" customWidth="1"/>
    <col min="9728" max="9728" width="11.140625" style="2" customWidth="1"/>
    <col min="9729" max="9729" width="9.85546875" style="2" customWidth="1"/>
    <col min="9730" max="9730" width="11.7109375" style="2" customWidth="1"/>
    <col min="9731" max="9731" width="14.5703125" style="2" customWidth="1"/>
    <col min="9732" max="9732" width="14.85546875" style="2" customWidth="1"/>
    <col min="9733" max="9733" width="14" style="2" customWidth="1"/>
    <col min="9734" max="9734" width="16.140625" style="2" customWidth="1"/>
    <col min="9735" max="9735" width="14.140625" style="2" customWidth="1"/>
    <col min="9736" max="9736" width="15.5703125" style="2" customWidth="1"/>
    <col min="9737" max="9737" width="14.5703125" style="2" customWidth="1"/>
    <col min="9738" max="9738" width="15.140625" style="2" customWidth="1"/>
    <col min="9739" max="9980" width="14.7109375" style="2"/>
    <col min="9981" max="9981" width="7.28515625" style="2" customWidth="1"/>
    <col min="9982" max="9982" width="9.85546875" style="2" customWidth="1"/>
    <col min="9983" max="9983" width="8.85546875" style="2" customWidth="1"/>
    <col min="9984" max="9984" width="11.140625" style="2" customWidth="1"/>
    <col min="9985" max="9985" width="9.85546875" style="2" customWidth="1"/>
    <col min="9986" max="9986" width="11.7109375" style="2" customWidth="1"/>
    <col min="9987" max="9987" width="14.5703125" style="2" customWidth="1"/>
    <col min="9988" max="9988" width="14.85546875" style="2" customWidth="1"/>
    <col min="9989" max="9989" width="14" style="2" customWidth="1"/>
    <col min="9990" max="9990" width="16.140625" style="2" customWidth="1"/>
    <col min="9991" max="9991" width="14.140625" style="2" customWidth="1"/>
    <col min="9992" max="9992" width="15.5703125" style="2" customWidth="1"/>
    <col min="9993" max="9993" width="14.5703125" style="2" customWidth="1"/>
    <col min="9994" max="9994" width="15.140625" style="2" customWidth="1"/>
    <col min="9995" max="10236" width="14.7109375" style="2"/>
    <col min="10237" max="10237" width="7.28515625" style="2" customWidth="1"/>
    <col min="10238" max="10238" width="9.85546875" style="2" customWidth="1"/>
    <col min="10239" max="10239" width="8.85546875" style="2" customWidth="1"/>
    <col min="10240" max="10240" width="11.140625" style="2" customWidth="1"/>
    <col min="10241" max="10241" width="9.85546875" style="2" customWidth="1"/>
    <col min="10242" max="10242" width="11.7109375" style="2" customWidth="1"/>
    <col min="10243" max="10243" width="14.5703125" style="2" customWidth="1"/>
    <col min="10244" max="10244" width="14.85546875" style="2" customWidth="1"/>
    <col min="10245" max="10245" width="14" style="2" customWidth="1"/>
    <col min="10246" max="10246" width="16.140625" style="2" customWidth="1"/>
    <col min="10247" max="10247" width="14.140625" style="2" customWidth="1"/>
    <col min="10248" max="10248" width="15.5703125" style="2" customWidth="1"/>
    <col min="10249" max="10249" width="14.5703125" style="2" customWidth="1"/>
    <col min="10250" max="10250" width="15.140625" style="2" customWidth="1"/>
    <col min="10251" max="10492" width="14.7109375" style="2"/>
    <col min="10493" max="10493" width="7.28515625" style="2" customWidth="1"/>
    <col min="10494" max="10494" width="9.85546875" style="2" customWidth="1"/>
    <col min="10495" max="10495" width="8.85546875" style="2" customWidth="1"/>
    <col min="10496" max="10496" width="11.140625" style="2" customWidth="1"/>
    <col min="10497" max="10497" width="9.85546875" style="2" customWidth="1"/>
    <col min="10498" max="10498" width="11.7109375" style="2" customWidth="1"/>
    <col min="10499" max="10499" width="14.5703125" style="2" customWidth="1"/>
    <col min="10500" max="10500" width="14.85546875" style="2" customWidth="1"/>
    <col min="10501" max="10501" width="14" style="2" customWidth="1"/>
    <col min="10502" max="10502" width="16.140625" style="2" customWidth="1"/>
    <col min="10503" max="10503" width="14.140625" style="2" customWidth="1"/>
    <col min="10504" max="10504" width="15.5703125" style="2" customWidth="1"/>
    <col min="10505" max="10505" width="14.5703125" style="2" customWidth="1"/>
    <col min="10506" max="10506" width="15.140625" style="2" customWidth="1"/>
    <col min="10507" max="10748" width="14.7109375" style="2"/>
    <col min="10749" max="10749" width="7.28515625" style="2" customWidth="1"/>
    <col min="10750" max="10750" width="9.85546875" style="2" customWidth="1"/>
    <col min="10751" max="10751" width="8.85546875" style="2" customWidth="1"/>
    <col min="10752" max="10752" width="11.140625" style="2" customWidth="1"/>
    <col min="10753" max="10753" width="9.85546875" style="2" customWidth="1"/>
    <col min="10754" max="10754" width="11.7109375" style="2" customWidth="1"/>
    <col min="10755" max="10755" width="14.5703125" style="2" customWidth="1"/>
    <col min="10756" max="10756" width="14.85546875" style="2" customWidth="1"/>
    <col min="10757" max="10757" width="14" style="2" customWidth="1"/>
    <col min="10758" max="10758" width="16.140625" style="2" customWidth="1"/>
    <col min="10759" max="10759" width="14.140625" style="2" customWidth="1"/>
    <col min="10760" max="10760" width="15.5703125" style="2" customWidth="1"/>
    <col min="10761" max="10761" width="14.5703125" style="2" customWidth="1"/>
    <col min="10762" max="10762" width="15.140625" style="2" customWidth="1"/>
    <col min="10763" max="11004" width="14.7109375" style="2"/>
    <col min="11005" max="11005" width="7.28515625" style="2" customWidth="1"/>
    <col min="11006" max="11006" width="9.85546875" style="2" customWidth="1"/>
    <col min="11007" max="11007" width="8.85546875" style="2" customWidth="1"/>
    <col min="11008" max="11008" width="11.140625" style="2" customWidth="1"/>
    <col min="11009" max="11009" width="9.85546875" style="2" customWidth="1"/>
    <col min="11010" max="11010" width="11.7109375" style="2" customWidth="1"/>
    <col min="11011" max="11011" width="14.5703125" style="2" customWidth="1"/>
    <col min="11012" max="11012" width="14.85546875" style="2" customWidth="1"/>
    <col min="11013" max="11013" width="14" style="2" customWidth="1"/>
    <col min="11014" max="11014" width="16.140625" style="2" customWidth="1"/>
    <col min="11015" max="11015" width="14.140625" style="2" customWidth="1"/>
    <col min="11016" max="11016" width="15.5703125" style="2" customWidth="1"/>
    <col min="11017" max="11017" width="14.5703125" style="2" customWidth="1"/>
    <col min="11018" max="11018" width="15.140625" style="2" customWidth="1"/>
    <col min="11019" max="11260" width="14.7109375" style="2"/>
    <col min="11261" max="11261" width="7.28515625" style="2" customWidth="1"/>
    <col min="11262" max="11262" width="9.85546875" style="2" customWidth="1"/>
    <col min="11263" max="11263" width="8.85546875" style="2" customWidth="1"/>
    <col min="11264" max="11264" width="11.140625" style="2" customWidth="1"/>
    <col min="11265" max="11265" width="9.85546875" style="2" customWidth="1"/>
    <col min="11266" max="11266" width="11.7109375" style="2" customWidth="1"/>
    <col min="11267" max="11267" width="14.5703125" style="2" customWidth="1"/>
    <col min="11268" max="11268" width="14.85546875" style="2" customWidth="1"/>
    <col min="11269" max="11269" width="14" style="2" customWidth="1"/>
    <col min="11270" max="11270" width="16.140625" style="2" customWidth="1"/>
    <col min="11271" max="11271" width="14.140625" style="2" customWidth="1"/>
    <col min="11272" max="11272" width="15.5703125" style="2" customWidth="1"/>
    <col min="11273" max="11273" width="14.5703125" style="2" customWidth="1"/>
    <col min="11274" max="11274" width="15.140625" style="2" customWidth="1"/>
    <col min="11275" max="11516" width="14.7109375" style="2"/>
    <col min="11517" max="11517" width="7.28515625" style="2" customWidth="1"/>
    <col min="11518" max="11518" width="9.85546875" style="2" customWidth="1"/>
    <col min="11519" max="11519" width="8.85546875" style="2" customWidth="1"/>
    <col min="11520" max="11520" width="11.140625" style="2" customWidth="1"/>
    <col min="11521" max="11521" width="9.85546875" style="2" customWidth="1"/>
    <col min="11522" max="11522" width="11.7109375" style="2" customWidth="1"/>
    <col min="11523" max="11523" width="14.5703125" style="2" customWidth="1"/>
    <col min="11524" max="11524" width="14.85546875" style="2" customWidth="1"/>
    <col min="11525" max="11525" width="14" style="2" customWidth="1"/>
    <col min="11526" max="11526" width="16.140625" style="2" customWidth="1"/>
    <col min="11527" max="11527" width="14.140625" style="2" customWidth="1"/>
    <col min="11528" max="11528" width="15.5703125" style="2" customWidth="1"/>
    <col min="11529" max="11529" width="14.5703125" style="2" customWidth="1"/>
    <col min="11530" max="11530" width="15.140625" style="2" customWidth="1"/>
    <col min="11531" max="11772" width="14.7109375" style="2"/>
    <col min="11773" max="11773" width="7.28515625" style="2" customWidth="1"/>
    <col min="11774" max="11774" width="9.85546875" style="2" customWidth="1"/>
    <col min="11775" max="11775" width="8.85546875" style="2" customWidth="1"/>
    <col min="11776" max="11776" width="11.140625" style="2" customWidth="1"/>
    <col min="11777" max="11777" width="9.85546875" style="2" customWidth="1"/>
    <col min="11778" max="11778" width="11.7109375" style="2" customWidth="1"/>
    <col min="11779" max="11779" width="14.5703125" style="2" customWidth="1"/>
    <col min="11780" max="11780" width="14.85546875" style="2" customWidth="1"/>
    <col min="11781" max="11781" width="14" style="2" customWidth="1"/>
    <col min="11782" max="11782" width="16.140625" style="2" customWidth="1"/>
    <col min="11783" max="11783" width="14.140625" style="2" customWidth="1"/>
    <col min="11784" max="11784" width="15.5703125" style="2" customWidth="1"/>
    <col min="11785" max="11785" width="14.5703125" style="2" customWidth="1"/>
    <col min="11786" max="11786" width="15.140625" style="2" customWidth="1"/>
    <col min="11787" max="12028" width="14.7109375" style="2"/>
    <col min="12029" max="12029" width="7.28515625" style="2" customWidth="1"/>
    <col min="12030" max="12030" width="9.85546875" style="2" customWidth="1"/>
    <col min="12031" max="12031" width="8.85546875" style="2" customWidth="1"/>
    <col min="12032" max="12032" width="11.140625" style="2" customWidth="1"/>
    <col min="12033" max="12033" width="9.85546875" style="2" customWidth="1"/>
    <col min="12034" max="12034" width="11.7109375" style="2" customWidth="1"/>
    <col min="12035" max="12035" width="14.5703125" style="2" customWidth="1"/>
    <col min="12036" max="12036" width="14.85546875" style="2" customWidth="1"/>
    <col min="12037" max="12037" width="14" style="2" customWidth="1"/>
    <col min="12038" max="12038" width="16.140625" style="2" customWidth="1"/>
    <col min="12039" max="12039" width="14.140625" style="2" customWidth="1"/>
    <col min="12040" max="12040" width="15.5703125" style="2" customWidth="1"/>
    <col min="12041" max="12041" width="14.5703125" style="2" customWidth="1"/>
    <col min="12042" max="12042" width="15.140625" style="2" customWidth="1"/>
    <col min="12043" max="12284" width="14.7109375" style="2"/>
    <col min="12285" max="12285" width="7.28515625" style="2" customWidth="1"/>
    <col min="12286" max="12286" width="9.85546875" style="2" customWidth="1"/>
    <col min="12287" max="12287" width="8.85546875" style="2" customWidth="1"/>
    <col min="12288" max="12288" width="11.140625" style="2" customWidth="1"/>
    <col min="12289" max="12289" width="9.85546875" style="2" customWidth="1"/>
    <col min="12290" max="12290" width="11.7109375" style="2" customWidth="1"/>
    <col min="12291" max="12291" width="14.5703125" style="2" customWidth="1"/>
    <col min="12292" max="12292" width="14.85546875" style="2" customWidth="1"/>
    <col min="12293" max="12293" width="14" style="2" customWidth="1"/>
    <col min="12294" max="12294" width="16.140625" style="2" customWidth="1"/>
    <col min="12295" max="12295" width="14.140625" style="2" customWidth="1"/>
    <col min="12296" max="12296" width="15.5703125" style="2" customWidth="1"/>
    <col min="12297" max="12297" width="14.5703125" style="2" customWidth="1"/>
    <col min="12298" max="12298" width="15.140625" style="2" customWidth="1"/>
    <col min="12299" max="12540" width="14.7109375" style="2"/>
    <col min="12541" max="12541" width="7.28515625" style="2" customWidth="1"/>
    <col min="12542" max="12542" width="9.85546875" style="2" customWidth="1"/>
    <col min="12543" max="12543" width="8.85546875" style="2" customWidth="1"/>
    <col min="12544" max="12544" width="11.140625" style="2" customWidth="1"/>
    <col min="12545" max="12545" width="9.85546875" style="2" customWidth="1"/>
    <col min="12546" max="12546" width="11.7109375" style="2" customWidth="1"/>
    <col min="12547" max="12547" width="14.5703125" style="2" customWidth="1"/>
    <col min="12548" max="12548" width="14.85546875" style="2" customWidth="1"/>
    <col min="12549" max="12549" width="14" style="2" customWidth="1"/>
    <col min="12550" max="12550" width="16.140625" style="2" customWidth="1"/>
    <col min="12551" max="12551" width="14.140625" style="2" customWidth="1"/>
    <col min="12552" max="12552" width="15.5703125" style="2" customWidth="1"/>
    <col min="12553" max="12553" width="14.5703125" style="2" customWidth="1"/>
    <col min="12554" max="12554" width="15.140625" style="2" customWidth="1"/>
    <col min="12555" max="12796" width="14.7109375" style="2"/>
    <col min="12797" max="12797" width="7.28515625" style="2" customWidth="1"/>
    <col min="12798" max="12798" width="9.85546875" style="2" customWidth="1"/>
    <col min="12799" max="12799" width="8.85546875" style="2" customWidth="1"/>
    <col min="12800" max="12800" width="11.140625" style="2" customWidth="1"/>
    <col min="12801" max="12801" width="9.85546875" style="2" customWidth="1"/>
    <col min="12802" max="12802" width="11.7109375" style="2" customWidth="1"/>
    <col min="12803" max="12803" width="14.5703125" style="2" customWidth="1"/>
    <col min="12804" max="12804" width="14.85546875" style="2" customWidth="1"/>
    <col min="12805" max="12805" width="14" style="2" customWidth="1"/>
    <col min="12806" max="12806" width="16.140625" style="2" customWidth="1"/>
    <col min="12807" max="12807" width="14.140625" style="2" customWidth="1"/>
    <col min="12808" max="12808" width="15.5703125" style="2" customWidth="1"/>
    <col min="12809" max="12809" width="14.5703125" style="2" customWidth="1"/>
    <col min="12810" max="12810" width="15.140625" style="2" customWidth="1"/>
    <col min="12811" max="13052" width="14.7109375" style="2"/>
    <col min="13053" max="13053" width="7.28515625" style="2" customWidth="1"/>
    <col min="13054" max="13054" width="9.85546875" style="2" customWidth="1"/>
    <col min="13055" max="13055" width="8.85546875" style="2" customWidth="1"/>
    <col min="13056" max="13056" width="11.140625" style="2" customWidth="1"/>
    <col min="13057" max="13057" width="9.85546875" style="2" customWidth="1"/>
    <col min="13058" max="13058" width="11.7109375" style="2" customWidth="1"/>
    <col min="13059" max="13059" width="14.5703125" style="2" customWidth="1"/>
    <col min="13060" max="13060" width="14.85546875" style="2" customWidth="1"/>
    <col min="13061" max="13061" width="14" style="2" customWidth="1"/>
    <col min="13062" max="13062" width="16.140625" style="2" customWidth="1"/>
    <col min="13063" max="13063" width="14.140625" style="2" customWidth="1"/>
    <col min="13064" max="13064" width="15.5703125" style="2" customWidth="1"/>
    <col min="13065" max="13065" width="14.5703125" style="2" customWidth="1"/>
    <col min="13066" max="13066" width="15.140625" style="2" customWidth="1"/>
    <col min="13067" max="13308" width="14.7109375" style="2"/>
    <col min="13309" max="13309" width="7.28515625" style="2" customWidth="1"/>
    <col min="13310" max="13310" width="9.85546875" style="2" customWidth="1"/>
    <col min="13311" max="13311" width="8.85546875" style="2" customWidth="1"/>
    <col min="13312" max="13312" width="11.140625" style="2" customWidth="1"/>
    <col min="13313" max="13313" width="9.85546875" style="2" customWidth="1"/>
    <col min="13314" max="13314" width="11.7109375" style="2" customWidth="1"/>
    <col min="13315" max="13315" width="14.5703125" style="2" customWidth="1"/>
    <col min="13316" max="13316" width="14.85546875" style="2" customWidth="1"/>
    <col min="13317" max="13317" width="14" style="2" customWidth="1"/>
    <col min="13318" max="13318" width="16.140625" style="2" customWidth="1"/>
    <col min="13319" max="13319" width="14.140625" style="2" customWidth="1"/>
    <col min="13320" max="13320" width="15.5703125" style="2" customWidth="1"/>
    <col min="13321" max="13321" width="14.5703125" style="2" customWidth="1"/>
    <col min="13322" max="13322" width="15.140625" style="2" customWidth="1"/>
    <col min="13323" max="13564" width="14.7109375" style="2"/>
    <col min="13565" max="13565" width="7.28515625" style="2" customWidth="1"/>
    <col min="13566" max="13566" width="9.85546875" style="2" customWidth="1"/>
    <col min="13567" max="13567" width="8.85546875" style="2" customWidth="1"/>
    <col min="13568" max="13568" width="11.140625" style="2" customWidth="1"/>
    <col min="13569" max="13569" width="9.85546875" style="2" customWidth="1"/>
    <col min="13570" max="13570" width="11.7109375" style="2" customWidth="1"/>
    <col min="13571" max="13571" width="14.5703125" style="2" customWidth="1"/>
    <col min="13572" max="13572" width="14.85546875" style="2" customWidth="1"/>
    <col min="13573" max="13573" width="14" style="2" customWidth="1"/>
    <col min="13574" max="13574" width="16.140625" style="2" customWidth="1"/>
    <col min="13575" max="13575" width="14.140625" style="2" customWidth="1"/>
    <col min="13576" max="13576" width="15.5703125" style="2" customWidth="1"/>
    <col min="13577" max="13577" width="14.5703125" style="2" customWidth="1"/>
    <col min="13578" max="13578" width="15.140625" style="2" customWidth="1"/>
    <col min="13579" max="13820" width="14.7109375" style="2"/>
    <col min="13821" max="13821" width="7.28515625" style="2" customWidth="1"/>
    <col min="13822" max="13822" width="9.85546875" style="2" customWidth="1"/>
    <col min="13823" max="13823" width="8.85546875" style="2" customWidth="1"/>
    <col min="13824" max="13824" width="11.140625" style="2" customWidth="1"/>
    <col min="13825" max="13825" width="9.85546875" style="2" customWidth="1"/>
    <col min="13826" max="13826" width="11.7109375" style="2" customWidth="1"/>
    <col min="13827" max="13827" width="14.5703125" style="2" customWidth="1"/>
    <col min="13828" max="13828" width="14.85546875" style="2" customWidth="1"/>
    <col min="13829" max="13829" width="14" style="2" customWidth="1"/>
    <col min="13830" max="13830" width="16.140625" style="2" customWidth="1"/>
    <col min="13831" max="13831" width="14.140625" style="2" customWidth="1"/>
    <col min="13832" max="13832" width="15.5703125" style="2" customWidth="1"/>
    <col min="13833" max="13833" width="14.5703125" style="2" customWidth="1"/>
    <col min="13834" max="13834" width="15.140625" style="2" customWidth="1"/>
    <col min="13835" max="14076" width="14.7109375" style="2"/>
    <col min="14077" max="14077" width="7.28515625" style="2" customWidth="1"/>
    <col min="14078" max="14078" width="9.85546875" style="2" customWidth="1"/>
    <col min="14079" max="14079" width="8.85546875" style="2" customWidth="1"/>
    <col min="14080" max="14080" width="11.140625" style="2" customWidth="1"/>
    <col min="14081" max="14081" width="9.85546875" style="2" customWidth="1"/>
    <col min="14082" max="14082" width="11.7109375" style="2" customWidth="1"/>
    <col min="14083" max="14083" width="14.5703125" style="2" customWidth="1"/>
    <col min="14084" max="14084" width="14.85546875" style="2" customWidth="1"/>
    <col min="14085" max="14085" width="14" style="2" customWidth="1"/>
    <col min="14086" max="14086" width="16.140625" style="2" customWidth="1"/>
    <col min="14087" max="14087" width="14.140625" style="2" customWidth="1"/>
    <col min="14088" max="14088" width="15.5703125" style="2" customWidth="1"/>
    <col min="14089" max="14089" width="14.5703125" style="2" customWidth="1"/>
    <col min="14090" max="14090" width="15.140625" style="2" customWidth="1"/>
    <col min="14091" max="14332" width="14.7109375" style="2"/>
    <col min="14333" max="14333" width="7.28515625" style="2" customWidth="1"/>
    <col min="14334" max="14334" width="9.85546875" style="2" customWidth="1"/>
    <col min="14335" max="14335" width="8.85546875" style="2" customWidth="1"/>
    <col min="14336" max="14336" width="11.140625" style="2" customWidth="1"/>
    <col min="14337" max="14337" width="9.85546875" style="2" customWidth="1"/>
    <col min="14338" max="14338" width="11.7109375" style="2" customWidth="1"/>
    <col min="14339" max="14339" width="14.5703125" style="2" customWidth="1"/>
    <col min="14340" max="14340" width="14.85546875" style="2" customWidth="1"/>
    <col min="14341" max="14341" width="14" style="2" customWidth="1"/>
    <col min="14342" max="14342" width="16.140625" style="2" customWidth="1"/>
    <col min="14343" max="14343" width="14.140625" style="2" customWidth="1"/>
    <col min="14344" max="14344" width="15.5703125" style="2" customWidth="1"/>
    <col min="14345" max="14345" width="14.5703125" style="2" customWidth="1"/>
    <col min="14346" max="14346" width="15.140625" style="2" customWidth="1"/>
    <col min="14347" max="14588" width="14.7109375" style="2"/>
    <col min="14589" max="14589" width="7.28515625" style="2" customWidth="1"/>
    <col min="14590" max="14590" width="9.85546875" style="2" customWidth="1"/>
    <col min="14591" max="14591" width="8.85546875" style="2" customWidth="1"/>
    <col min="14592" max="14592" width="11.140625" style="2" customWidth="1"/>
    <col min="14593" max="14593" width="9.85546875" style="2" customWidth="1"/>
    <col min="14594" max="14594" width="11.7109375" style="2" customWidth="1"/>
    <col min="14595" max="14595" width="14.5703125" style="2" customWidth="1"/>
    <col min="14596" max="14596" width="14.85546875" style="2" customWidth="1"/>
    <col min="14597" max="14597" width="14" style="2" customWidth="1"/>
    <col min="14598" max="14598" width="16.140625" style="2" customWidth="1"/>
    <col min="14599" max="14599" width="14.140625" style="2" customWidth="1"/>
    <col min="14600" max="14600" width="15.5703125" style="2" customWidth="1"/>
    <col min="14601" max="14601" width="14.5703125" style="2" customWidth="1"/>
    <col min="14602" max="14602" width="15.140625" style="2" customWidth="1"/>
    <col min="14603" max="14844" width="14.7109375" style="2"/>
    <col min="14845" max="14845" width="7.28515625" style="2" customWidth="1"/>
    <col min="14846" max="14846" width="9.85546875" style="2" customWidth="1"/>
    <col min="14847" max="14847" width="8.85546875" style="2" customWidth="1"/>
    <col min="14848" max="14848" width="11.140625" style="2" customWidth="1"/>
    <col min="14849" max="14849" width="9.85546875" style="2" customWidth="1"/>
    <col min="14850" max="14850" width="11.7109375" style="2" customWidth="1"/>
    <col min="14851" max="14851" width="14.5703125" style="2" customWidth="1"/>
    <col min="14852" max="14852" width="14.85546875" style="2" customWidth="1"/>
    <col min="14853" max="14853" width="14" style="2" customWidth="1"/>
    <col min="14854" max="14854" width="16.140625" style="2" customWidth="1"/>
    <col min="14855" max="14855" width="14.140625" style="2" customWidth="1"/>
    <col min="14856" max="14856" width="15.5703125" style="2" customWidth="1"/>
    <col min="14857" max="14857" width="14.5703125" style="2" customWidth="1"/>
    <col min="14858" max="14858" width="15.140625" style="2" customWidth="1"/>
    <col min="14859" max="15100" width="14.7109375" style="2"/>
    <col min="15101" max="15101" width="7.28515625" style="2" customWidth="1"/>
    <col min="15102" max="15102" width="9.85546875" style="2" customWidth="1"/>
    <col min="15103" max="15103" width="8.85546875" style="2" customWidth="1"/>
    <col min="15104" max="15104" width="11.140625" style="2" customWidth="1"/>
    <col min="15105" max="15105" width="9.85546875" style="2" customWidth="1"/>
    <col min="15106" max="15106" width="11.7109375" style="2" customWidth="1"/>
    <col min="15107" max="15107" width="14.5703125" style="2" customWidth="1"/>
    <col min="15108" max="15108" width="14.85546875" style="2" customWidth="1"/>
    <col min="15109" max="15109" width="14" style="2" customWidth="1"/>
    <col min="15110" max="15110" width="16.140625" style="2" customWidth="1"/>
    <col min="15111" max="15111" width="14.140625" style="2" customWidth="1"/>
    <col min="15112" max="15112" width="15.5703125" style="2" customWidth="1"/>
    <col min="15113" max="15113" width="14.5703125" style="2" customWidth="1"/>
    <col min="15114" max="15114" width="15.140625" style="2" customWidth="1"/>
    <col min="15115" max="15356" width="14.7109375" style="2"/>
    <col min="15357" max="15357" width="7.28515625" style="2" customWidth="1"/>
    <col min="15358" max="15358" width="9.85546875" style="2" customWidth="1"/>
    <col min="15359" max="15359" width="8.85546875" style="2" customWidth="1"/>
    <col min="15360" max="15360" width="11.140625" style="2" customWidth="1"/>
    <col min="15361" max="15361" width="9.85546875" style="2" customWidth="1"/>
    <col min="15362" max="15362" width="11.7109375" style="2" customWidth="1"/>
    <col min="15363" max="15363" width="14.5703125" style="2" customWidth="1"/>
    <col min="15364" max="15364" width="14.85546875" style="2" customWidth="1"/>
    <col min="15365" max="15365" width="14" style="2" customWidth="1"/>
    <col min="15366" max="15366" width="16.140625" style="2" customWidth="1"/>
    <col min="15367" max="15367" width="14.140625" style="2" customWidth="1"/>
    <col min="15368" max="15368" width="15.5703125" style="2" customWidth="1"/>
    <col min="15369" max="15369" width="14.5703125" style="2" customWidth="1"/>
    <col min="15370" max="15370" width="15.140625" style="2" customWidth="1"/>
    <col min="15371" max="15612" width="14.7109375" style="2"/>
    <col min="15613" max="15613" width="7.28515625" style="2" customWidth="1"/>
    <col min="15614" max="15614" width="9.85546875" style="2" customWidth="1"/>
    <col min="15615" max="15615" width="8.85546875" style="2" customWidth="1"/>
    <col min="15616" max="15616" width="11.140625" style="2" customWidth="1"/>
    <col min="15617" max="15617" width="9.85546875" style="2" customWidth="1"/>
    <col min="15618" max="15618" width="11.7109375" style="2" customWidth="1"/>
    <col min="15619" max="15619" width="14.5703125" style="2" customWidth="1"/>
    <col min="15620" max="15620" width="14.85546875" style="2" customWidth="1"/>
    <col min="15621" max="15621" width="14" style="2" customWidth="1"/>
    <col min="15622" max="15622" width="16.140625" style="2" customWidth="1"/>
    <col min="15623" max="15623" width="14.140625" style="2" customWidth="1"/>
    <col min="15624" max="15624" width="15.5703125" style="2" customWidth="1"/>
    <col min="15625" max="15625" width="14.5703125" style="2" customWidth="1"/>
    <col min="15626" max="15626" width="15.140625" style="2" customWidth="1"/>
    <col min="15627" max="15868" width="14.7109375" style="2"/>
    <col min="15869" max="15869" width="7.28515625" style="2" customWidth="1"/>
    <col min="15870" max="15870" width="9.85546875" style="2" customWidth="1"/>
    <col min="15871" max="15871" width="8.85546875" style="2" customWidth="1"/>
    <col min="15872" max="15872" width="11.140625" style="2" customWidth="1"/>
    <col min="15873" max="15873" width="9.85546875" style="2" customWidth="1"/>
    <col min="15874" max="15874" width="11.7109375" style="2" customWidth="1"/>
    <col min="15875" max="15875" width="14.5703125" style="2" customWidth="1"/>
    <col min="15876" max="15876" width="14.85546875" style="2" customWidth="1"/>
    <col min="15877" max="15877" width="14" style="2" customWidth="1"/>
    <col min="15878" max="15878" width="16.140625" style="2" customWidth="1"/>
    <col min="15879" max="15879" width="14.140625" style="2" customWidth="1"/>
    <col min="15880" max="15880" width="15.5703125" style="2" customWidth="1"/>
    <col min="15881" max="15881" width="14.5703125" style="2" customWidth="1"/>
    <col min="15882" max="15882" width="15.140625" style="2" customWidth="1"/>
    <col min="15883" max="16124" width="14.7109375" style="2"/>
    <col min="16125" max="16125" width="7.28515625" style="2" customWidth="1"/>
    <col min="16126" max="16126" width="9.85546875" style="2" customWidth="1"/>
    <col min="16127" max="16127" width="8.85546875" style="2" customWidth="1"/>
    <col min="16128" max="16128" width="11.140625" style="2" customWidth="1"/>
    <col min="16129" max="16129" width="9.85546875" style="2" customWidth="1"/>
    <col min="16130" max="16130" width="11.7109375" style="2" customWidth="1"/>
    <col min="16131" max="16131" width="14.5703125" style="2" customWidth="1"/>
    <col min="16132" max="16132" width="14.85546875" style="2" customWidth="1"/>
    <col min="16133" max="16133" width="14" style="2" customWidth="1"/>
    <col min="16134" max="16134" width="16.140625" style="2" customWidth="1"/>
    <col min="16135" max="16135" width="14.140625" style="2" customWidth="1"/>
    <col min="16136" max="16136" width="15.5703125" style="2" customWidth="1"/>
    <col min="16137" max="16137" width="14.5703125" style="2" customWidth="1"/>
    <col min="16138" max="16138" width="15.140625" style="2" customWidth="1"/>
    <col min="16139" max="16384" width="14.7109375" style="2"/>
  </cols>
  <sheetData>
    <row r="1" spans="1:26" ht="20.25">
      <c r="A1" s="193"/>
      <c r="B1" s="1"/>
      <c r="F1" s="410" t="s">
        <v>0</v>
      </c>
      <c r="G1" s="410"/>
      <c r="H1" s="410"/>
      <c r="I1" s="410"/>
      <c r="M1" s="220" t="s">
        <v>189</v>
      </c>
      <c r="N1" s="3"/>
    </row>
    <row r="2" spans="1:26" ht="18">
      <c r="A2" s="194" t="s">
        <v>184</v>
      </c>
      <c r="B2" s="1"/>
      <c r="E2" s="4"/>
      <c r="F2" s="411"/>
      <c r="G2" s="411"/>
      <c r="H2" s="411"/>
      <c r="I2" s="411"/>
      <c r="K2" s="5"/>
      <c r="M2" s="221" t="s">
        <v>190</v>
      </c>
    </row>
    <row r="3" spans="1:26" ht="21" customHeight="1">
      <c r="A3" s="6" t="s">
        <v>1</v>
      </c>
      <c r="B3" s="6"/>
      <c r="C3" s="6"/>
      <c r="D3" s="414" t="s">
        <v>138</v>
      </c>
      <c r="E3" s="414"/>
      <c r="F3" s="414"/>
      <c r="G3" s="414"/>
      <c r="H3" s="414"/>
      <c r="I3" s="414"/>
      <c r="J3" s="77"/>
      <c r="K3" s="77" t="s">
        <v>191</v>
      </c>
      <c r="L3" s="217"/>
      <c r="M3" s="77"/>
      <c r="N3" s="77" t="s">
        <v>2</v>
      </c>
      <c r="O3" s="78">
        <v>0.3</v>
      </c>
      <c r="P3" s="87"/>
      <c r="Q3" s="88"/>
      <c r="R3" s="79" t="s">
        <v>85</v>
      </c>
      <c r="S3" s="76" t="s">
        <v>87</v>
      </c>
    </row>
    <row r="4" spans="1:26" ht="15.95" customHeight="1">
      <c r="A4" s="8" t="s">
        <v>62</v>
      </c>
      <c r="B4" s="8"/>
      <c r="C4" s="8"/>
      <c r="D4" s="414" t="s">
        <v>139</v>
      </c>
      <c r="E4" s="414"/>
      <c r="F4" s="414"/>
      <c r="G4" s="414"/>
      <c r="H4" s="1" t="s">
        <v>3</v>
      </c>
      <c r="I4" s="9" t="s">
        <v>4</v>
      </c>
      <c r="J4" s="60">
        <v>42370</v>
      </c>
      <c r="K4" s="10" t="s">
        <v>5</v>
      </c>
      <c r="L4" s="61">
        <v>42735</v>
      </c>
      <c r="M4" s="11"/>
      <c r="N4" s="11"/>
      <c r="W4" s="215"/>
      <c r="X4" s="216"/>
    </row>
    <row r="5" spans="1:26" ht="5.0999999999999996" customHeight="1">
      <c r="A5" s="12"/>
      <c r="B5" s="13"/>
      <c r="C5" s="7"/>
      <c r="D5" s="7"/>
      <c r="E5" s="7"/>
      <c r="F5" s="7"/>
      <c r="G5" s="7"/>
      <c r="H5" s="7"/>
      <c r="I5" s="11"/>
      <c r="J5" s="6"/>
      <c r="K5" s="7"/>
      <c r="L5" s="7"/>
      <c r="M5" s="7"/>
      <c r="N5" s="13"/>
      <c r="O5" s="13"/>
      <c r="P5" s="15"/>
      <c r="Q5" s="15"/>
      <c r="R5" s="15"/>
      <c r="S5" s="15"/>
      <c r="W5" s="216"/>
      <c r="X5" s="216"/>
    </row>
    <row r="6" spans="1:26" ht="12.95" customHeight="1">
      <c r="A6" s="14" t="s">
        <v>6</v>
      </c>
      <c r="B6" s="15" t="s">
        <v>7</v>
      </c>
      <c r="C6" s="15" t="s">
        <v>8</v>
      </c>
      <c r="D6" s="15" t="s">
        <v>9</v>
      </c>
      <c r="E6" s="15" t="s">
        <v>10</v>
      </c>
      <c r="F6" s="15" t="s">
        <v>11</v>
      </c>
      <c r="G6" s="15" t="s">
        <v>12</v>
      </c>
      <c r="H6" s="15" t="s">
        <v>13</v>
      </c>
      <c r="I6" s="16" t="s">
        <v>14</v>
      </c>
      <c r="J6" s="15" t="s">
        <v>15</v>
      </c>
      <c r="K6" s="15" t="s">
        <v>16</v>
      </c>
      <c r="L6" s="15" t="s">
        <v>17</v>
      </c>
      <c r="M6" s="15" t="s">
        <v>18</v>
      </c>
      <c r="N6" s="17">
        <v>14</v>
      </c>
      <c r="O6" s="17">
        <v>15</v>
      </c>
      <c r="P6" s="17">
        <v>16</v>
      </c>
      <c r="Q6" s="17">
        <v>17</v>
      </c>
      <c r="R6" s="17">
        <v>18</v>
      </c>
      <c r="S6" s="17">
        <v>19</v>
      </c>
      <c r="U6" s="187">
        <f>AVERAGEIF(O14:O24,"&gt;0")</f>
        <v>100.57142857142857</v>
      </c>
      <c r="V6" s="116" t="s">
        <v>182</v>
      </c>
      <c r="W6" s="216"/>
      <c r="X6" s="216"/>
    </row>
    <row r="7" spans="1:26" ht="14.1" customHeight="1">
      <c r="A7" s="18" t="s">
        <v>19</v>
      </c>
      <c r="B7" s="19" t="s">
        <v>64</v>
      </c>
      <c r="C7" s="20" t="s">
        <v>20</v>
      </c>
      <c r="D7" s="20" t="s">
        <v>22</v>
      </c>
      <c r="E7" s="20" t="s">
        <v>23</v>
      </c>
      <c r="F7" s="20" t="s">
        <v>24</v>
      </c>
      <c r="G7" s="20" t="s">
        <v>25</v>
      </c>
      <c r="H7" s="20" t="s">
        <v>69</v>
      </c>
      <c r="I7" s="20" t="s">
        <v>107</v>
      </c>
      <c r="J7" s="23" t="s">
        <v>106</v>
      </c>
      <c r="K7" s="20" t="s">
        <v>33</v>
      </c>
      <c r="L7" s="20" t="s">
        <v>26</v>
      </c>
      <c r="M7" s="20" t="s">
        <v>27</v>
      </c>
      <c r="N7" s="21" t="s">
        <v>28</v>
      </c>
      <c r="O7" s="21" t="s">
        <v>73</v>
      </c>
      <c r="P7" s="67" t="s">
        <v>88</v>
      </c>
      <c r="Q7" s="68" t="s">
        <v>70</v>
      </c>
      <c r="R7" s="68" t="s">
        <v>86</v>
      </c>
      <c r="S7" s="67" t="s">
        <v>98</v>
      </c>
      <c r="W7" s="216"/>
      <c r="X7" s="216"/>
    </row>
    <row r="8" spans="1:26" ht="14.1" customHeight="1">
      <c r="A8" s="22" t="s">
        <v>29</v>
      </c>
      <c r="B8" s="20" t="s">
        <v>29</v>
      </c>
      <c r="C8" s="20" t="s">
        <v>29</v>
      </c>
      <c r="D8" s="20" t="s">
        <v>21</v>
      </c>
      <c r="E8" s="20" t="s">
        <v>30</v>
      </c>
      <c r="F8" s="20" t="s">
        <v>21</v>
      </c>
      <c r="G8" s="20" t="s">
        <v>32</v>
      </c>
      <c r="H8" s="20" t="s">
        <v>68</v>
      </c>
      <c r="I8" s="20" t="s">
        <v>25</v>
      </c>
      <c r="J8" s="20" t="s">
        <v>38</v>
      </c>
      <c r="K8" s="20" t="s">
        <v>21</v>
      </c>
      <c r="L8" s="20" t="s">
        <v>34</v>
      </c>
      <c r="M8" s="20" t="s">
        <v>35</v>
      </c>
      <c r="N8" s="21" t="s">
        <v>36</v>
      </c>
      <c r="O8" s="21" t="s">
        <v>74</v>
      </c>
      <c r="P8" s="69" t="s">
        <v>89</v>
      </c>
      <c r="Q8" s="69" t="s">
        <v>71</v>
      </c>
      <c r="R8" s="69" t="s">
        <v>71</v>
      </c>
      <c r="S8" s="69" t="s">
        <v>99</v>
      </c>
      <c r="W8" s="216"/>
      <c r="X8" s="216"/>
    </row>
    <row r="9" spans="1:26" ht="14.1" customHeight="1">
      <c r="A9" s="24"/>
      <c r="B9" s="25"/>
      <c r="C9" s="20"/>
      <c r="D9" s="25"/>
      <c r="E9" s="25"/>
      <c r="F9" s="20" t="s">
        <v>31</v>
      </c>
      <c r="G9" s="20" t="s">
        <v>37</v>
      </c>
      <c r="H9" s="26" t="s">
        <v>92</v>
      </c>
      <c r="I9" s="27" t="s">
        <v>37</v>
      </c>
      <c r="J9" s="20" t="s">
        <v>41</v>
      </c>
      <c r="K9" s="20"/>
      <c r="L9" s="20" t="s">
        <v>39</v>
      </c>
      <c r="M9" s="20" t="s">
        <v>108</v>
      </c>
      <c r="N9" s="28" t="s">
        <v>40</v>
      </c>
      <c r="O9" s="28" t="s">
        <v>75</v>
      </c>
      <c r="P9" s="69" t="s">
        <v>90</v>
      </c>
      <c r="Q9" s="69" t="s">
        <v>72</v>
      </c>
      <c r="R9" s="69" t="s">
        <v>72</v>
      </c>
      <c r="S9" s="69" t="s">
        <v>120</v>
      </c>
    </row>
    <row r="10" spans="1:26" ht="14.1" customHeight="1">
      <c r="A10" s="29"/>
      <c r="B10" s="30"/>
      <c r="C10" s="30"/>
      <c r="D10" s="30"/>
      <c r="E10" s="30"/>
      <c r="F10" s="30"/>
      <c r="G10" s="31"/>
      <c r="H10" s="32"/>
      <c r="I10" s="33"/>
      <c r="J10" s="123"/>
      <c r="K10" s="31"/>
      <c r="L10" s="34"/>
      <c r="M10" s="35" t="s">
        <v>109</v>
      </c>
      <c r="N10" s="36" t="s">
        <v>63</v>
      </c>
      <c r="O10" s="122" t="s">
        <v>76</v>
      </c>
      <c r="P10" s="75" t="s">
        <v>110</v>
      </c>
      <c r="Q10" s="70"/>
      <c r="R10" s="70"/>
      <c r="S10" s="70" t="s">
        <v>100</v>
      </c>
    </row>
    <row r="11" spans="1:26" ht="3.95" customHeight="1">
      <c r="A11" s="29"/>
      <c r="B11" s="30"/>
      <c r="C11" s="30"/>
      <c r="D11" s="30"/>
      <c r="E11" s="30"/>
      <c r="F11" s="30"/>
      <c r="G11" s="31"/>
      <c r="H11" s="31"/>
      <c r="I11" s="37" t="s">
        <v>42</v>
      </c>
      <c r="J11" s="31"/>
      <c r="K11" s="38"/>
      <c r="L11" s="39"/>
      <c r="M11" s="40"/>
      <c r="N11" s="40"/>
      <c r="O11" s="40"/>
      <c r="P11" s="66"/>
      <c r="Q11" s="66"/>
      <c r="R11" s="66"/>
      <c r="S11" s="66"/>
    </row>
    <row r="12" spans="1:26" ht="15.95" customHeight="1">
      <c r="A12" s="41"/>
      <c r="B12" s="42"/>
      <c r="C12" s="43"/>
      <c r="D12" s="44" t="s">
        <v>93</v>
      </c>
      <c r="E12" s="43"/>
      <c r="F12" s="44"/>
      <c r="G12" s="44" t="s">
        <v>43</v>
      </c>
      <c r="H12" s="44"/>
      <c r="I12" s="44" t="s">
        <v>44</v>
      </c>
      <c r="J12" s="44" t="s">
        <v>94</v>
      </c>
      <c r="K12" s="44" t="s">
        <v>45</v>
      </c>
      <c r="L12" s="44" t="s">
        <v>46</v>
      </c>
      <c r="M12" s="44" t="s">
        <v>47</v>
      </c>
      <c r="N12" s="44"/>
      <c r="O12" s="44" t="s">
        <v>101</v>
      </c>
      <c r="P12" s="74"/>
      <c r="Q12" s="44"/>
      <c r="R12" s="40"/>
      <c r="S12" s="74"/>
      <c r="T12" s="86"/>
      <c r="U12" s="86" t="s">
        <v>32</v>
      </c>
      <c r="V12" s="86"/>
      <c r="W12" s="120" t="s">
        <v>32</v>
      </c>
      <c r="Y12" s="409" t="s">
        <v>97</v>
      </c>
      <c r="Z12" s="409" t="s">
        <v>96</v>
      </c>
    </row>
    <row r="13" spans="1:26" ht="15.95" customHeight="1" thickBot="1">
      <c r="A13" s="45"/>
      <c r="B13" s="46"/>
      <c r="C13" s="47"/>
      <c r="D13" s="48" t="s">
        <v>78</v>
      </c>
      <c r="E13" s="49"/>
      <c r="F13" s="48"/>
      <c r="G13" s="48" t="s">
        <v>48</v>
      </c>
      <c r="H13" s="62"/>
      <c r="I13" s="50" t="s">
        <v>186</v>
      </c>
      <c r="J13" s="48" t="s">
        <v>49</v>
      </c>
      <c r="K13" s="48" t="s">
        <v>95</v>
      </c>
      <c r="L13" s="48" t="s">
        <v>50</v>
      </c>
      <c r="M13" s="48" t="s">
        <v>51</v>
      </c>
      <c r="N13" s="48"/>
      <c r="O13" s="48" t="s">
        <v>102</v>
      </c>
      <c r="P13" s="84" t="s">
        <v>111</v>
      </c>
      <c r="Q13" s="85"/>
      <c r="R13" s="84" t="s">
        <v>91</v>
      </c>
      <c r="S13" s="84" t="s">
        <v>91</v>
      </c>
      <c r="U13" s="116" t="s">
        <v>105</v>
      </c>
      <c r="W13" s="121" t="s">
        <v>103</v>
      </c>
      <c r="Y13" s="409"/>
      <c r="Z13" s="409"/>
    </row>
    <row r="14" spans="1:26" ht="20.100000000000001" customHeight="1" thickTop="1">
      <c r="A14" s="63">
        <v>77777</v>
      </c>
      <c r="B14" s="64" t="s">
        <v>124</v>
      </c>
      <c r="C14" s="65">
        <v>1</v>
      </c>
      <c r="D14" s="65">
        <v>250</v>
      </c>
      <c r="E14" s="80">
        <v>110</v>
      </c>
      <c r="F14" s="51">
        <f t="shared" ref="F14:F24" si="0">(D14+E14)</f>
        <v>360</v>
      </c>
      <c r="G14" s="81">
        <v>765</v>
      </c>
      <c r="H14" s="196">
        <v>1</v>
      </c>
      <c r="I14" s="53">
        <f t="shared" ref="I14" si="1">ROUNDUP(IF(G14="vacant",0,(+G14*+Z14)),0)</f>
        <v>230</v>
      </c>
      <c r="J14" s="54">
        <f>IF(G14="vacant","",IF(I14=0,0,I14-E14))</f>
        <v>120</v>
      </c>
      <c r="K14" s="54">
        <f>IF(AND($L$3="x",G14="vacant"),"",IF($L$3="x",D14,IF(J14&lt;D14,D14,J14)))</f>
        <v>250</v>
      </c>
      <c r="L14" s="55">
        <f>IF(G14="vacant","",IF(K14=D14,0,K14-D14))</f>
        <v>0</v>
      </c>
      <c r="M14" s="52">
        <f t="shared" ref="M14" si="2">IF(G14="vacant","",ROUNDDOWN(IF(J14=0,0,(IF(K14=0,0,+(K14+E14)/G14))),2))</f>
        <v>0.47</v>
      </c>
      <c r="N14" s="56" t="str">
        <f t="shared" ref="N14:N24" si="3">IF(G14="vacant","",IF(OR(P14="y",P14="erap",P14="other",P14="rap"),"",IF(M14&gt;Z14,"X","")))</f>
        <v>X</v>
      </c>
      <c r="O14" s="57">
        <f t="shared" ref="O14:O24" si="4">IF(J14&lt;D14,(D14-(IF(J14&lt;0.5,0,J14))),0)</f>
        <v>130</v>
      </c>
      <c r="P14" s="83"/>
      <c r="Q14" s="82">
        <v>68</v>
      </c>
      <c r="R14" s="83"/>
      <c r="S14" s="83"/>
      <c r="T14" s="119" t="str">
        <f>IF(AND($Q14&lt;62,$Q14&gt;0,$S$3="Elderly",ISBLANK($R14)),"ALERT","")</f>
        <v/>
      </c>
      <c r="U14" s="119">
        <f>IF(AND(O14=0,P14="erap"),0,IF(P14="srap",0,IF(AND(S14="P",P14="erap"),0,IF(AND(S14="t",P14="erap"),0,IF(P14="other",0,IF(P14="",0,IF(AND(S14="",P14="erap"),D14-J14,O14)))))))</f>
        <v>0</v>
      </c>
      <c r="V14" s="119"/>
      <c r="W14" s="117" t="str">
        <f>IF(AND(G14="vacant",S14="t"),AVERAGEIF(O$14:O$225,"&gt;0"),IF(AND(G14="vacant",S14="p"),AVERAGEIF(O$14:O$225,"&gt;0"),IF(AND(S14="",P14="",O14&gt;0),"overburdened",IF(AND(S14="",P14="other"),0,IF(AND(P14="erap",S14=""),0,IF(AND(P14="SRAP",S14=""),"ALERT",IF(AND(O14=0,S14="p"),"ALERT",IF(AND(O14=0,S14="t"),"ALERT",IF(AND(S14="t",P14="other"),"0",IF(AND(S14="p",P14="other"),"0",O14))))))))))</f>
        <v>overburdened</v>
      </c>
      <c r="X14" s="124" t="str">
        <f>IF(AND(S14="p",P14="other"),"ALERT",IF(AND(S14="t",P14="other"),"ALERT",IF(AND(P14="rap",S14=""),"ALERT",IF(AND(W15&gt;0,P14="erap",S14=""),"ALERT",""))))</f>
        <v/>
      </c>
      <c r="Y14" s="125">
        <f>IF(AND(R14="Y",S14="p",Q14&lt;62),62,IF(AND(R14="Y",S14="t",Q14&lt;62),62,Q14))</f>
        <v>68</v>
      </c>
      <c r="Z14" s="118">
        <f>IF(P14="other",0.3,IF(AND(Y14&lt;62,P14="srap",R14=""),0.4,IF(AND(S14="t",Q14=""),0.3,IF(AND(S14="p",Q14=""),0.3,IF(AND(Y14=62,Q14=""),$O$3,IF(Y14=0,$O$3,IF(AND(S14=""),$O$3,IF(Y14&gt;=62,0.3,(IF(Y14&lt;62,0.4))))))))))</f>
        <v>0.3</v>
      </c>
    </row>
    <row r="15" spans="1:26" ht="20.100000000000001" customHeight="1">
      <c r="A15" s="63">
        <v>77777</v>
      </c>
      <c r="B15" s="64" t="s">
        <v>124</v>
      </c>
      <c r="C15" s="65">
        <v>2</v>
      </c>
      <c r="D15" s="65">
        <v>250</v>
      </c>
      <c r="E15" s="80">
        <v>110</v>
      </c>
      <c r="F15" s="51">
        <f t="shared" si="0"/>
        <v>360</v>
      </c>
      <c r="G15" s="81">
        <v>959</v>
      </c>
      <c r="H15" s="196">
        <v>1</v>
      </c>
      <c r="I15" s="53">
        <f t="shared" ref="I15:I24" si="5">ROUNDUP(IF(G15="vacant",0,(+G15*+Z15)),0)</f>
        <v>288</v>
      </c>
      <c r="J15" s="54">
        <f t="shared" ref="J15:J24" si="6">IF(G15="vacant","",IF(I15=0,0,I15-E15))</f>
        <v>178</v>
      </c>
      <c r="K15" s="54">
        <f t="shared" ref="K15:K24" si="7">IF(AND($L$3="x",G15="vacant"),"",IF($L$3="x",D15,IF(J15&lt;D15,D15,J15)))</f>
        <v>250</v>
      </c>
      <c r="L15" s="55">
        <f t="shared" ref="L15:L24" si="8">IF(G15="vacant","",IF(K15=D15,0,K15-D15))</f>
        <v>0</v>
      </c>
      <c r="M15" s="52">
        <f t="shared" ref="M15:M24" si="9">IF(G15="vacant","",ROUNDDOWN(IF(J15=0,0,(IF(K15=0,0,+(K15+E15)/G15))),2))</f>
        <v>0.37</v>
      </c>
      <c r="N15" s="56" t="str">
        <f t="shared" si="3"/>
        <v>X</v>
      </c>
      <c r="O15" s="57">
        <f t="shared" si="4"/>
        <v>72</v>
      </c>
      <c r="P15" s="83"/>
      <c r="Q15" s="82">
        <v>48</v>
      </c>
      <c r="R15" s="83" t="s">
        <v>140</v>
      </c>
      <c r="S15" s="83" t="s">
        <v>131</v>
      </c>
      <c r="T15" s="119" t="str">
        <f t="shared" ref="T15:T24" si="10">IF(AND($Q15&lt;62,$Q15&gt;0,$S$3="Elderly",ISBLANK($R15)),"ALERT","")</f>
        <v/>
      </c>
      <c r="U15" s="119">
        <f t="shared" ref="U15:U24" si="11">IF(AND(O15=0,P15="erap"),0,IF(P15="srap",0,IF(AND(S15="P",P15="erap"),0,IF(AND(S15="t",P15="erap"),0,IF(P15="other",0,IF(P15="",0,IF(AND(S15="",P15="erap"),D15-J15,O15)))))))</f>
        <v>0</v>
      </c>
      <c r="V15" s="119"/>
      <c r="W15" s="117">
        <f t="shared" ref="W15:W24" si="12">IF(AND(G15="vacant",S15="t"),AVERAGEIF(O$14:O$225,"&gt;0"),IF(AND(G15="vacant",S15="p"),AVERAGEIF(O$14:O$225,"&gt;0"),IF(AND(S15="",P15="",O15&gt;0),"overburdened",IF(AND(S15="",P15="other"),0,IF(AND(P15="erap",S15=""),0,IF(AND(P15="SRAP",S15=""),"ALERT",IF(AND(O15=0,S15="p"),"ALERT",IF(AND(O15=0,S15="t"),"ALERT",IF(AND(S15="t",P15="other"),"0",IF(AND(S15="p",P15="other"),"0",O15))))))))))</f>
        <v>72</v>
      </c>
      <c r="X15" s="124" t="str">
        <f t="shared" ref="X15:X24" si="13">IF(AND(S15="p",P15="other"),"ALERT",IF(AND(S15="t",P15="other"),"ALERT",IF(AND(P15="rap",S15=""),"ALERT",IF(AND(W16&gt;0,P15="erap",S15=""),"ALERT",""))))</f>
        <v/>
      </c>
      <c r="Y15" s="125">
        <f t="shared" ref="Y15:Y24" si="14">IF(AND(R15="Y",S15="p",Q15&lt;62),62,IF(AND(R15="Y",S15="t",Q15&lt;62),62,Q15))</f>
        <v>62</v>
      </c>
      <c r="Z15" s="118">
        <f t="shared" ref="Z15:Z24" si="15">IF(P15="other",0.3,IF(AND(Y15&lt;62,P15="srap",R15=""),0.4,IF(AND(S15="t",Q15=""),0.3,IF(AND(S15="p",Q15=""),0.3,IF(AND(Y15=62,Q15=""),$O$3,IF(Y15=0,$O$3,IF(AND(S15=""),$O$3,IF(Y15&gt;=62,0.3,(IF(Y15&lt;62,0.4))))))))))</f>
        <v>0.3</v>
      </c>
    </row>
    <row r="16" spans="1:26" ht="20.100000000000001" customHeight="1">
      <c r="A16" s="63">
        <v>77777</v>
      </c>
      <c r="B16" s="64" t="s">
        <v>124</v>
      </c>
      <c r="C16" s="65">
        <v>3</v>
      </c>
      <c r="D16" s="65">
        <v>300</v>
      </c>
      <c r="E16" s="80">
        <v>135</v>
      </c>
      <c r="F16" s="51">
        <f t="shared" si="0"/>
        <v>435</v>
      </c>
      <c r="G16" s="81">
        <v>1243</v>
      </c>
      <c r="H16" s="196">
        <v>2</v>
      </c>
      <c r="I16" s="53">
        <f t="shared" si="5"/>
        <v>373</v>
      </c>
      <c r="J16" s="54">
        <f t="shared" si="6"/>
        <v>238</v>
      </c>
      <c r="K16" s="54">
        <f t="shared" si="7"/>
        <v>300</v>
      </c>
      <c r="L16" s="55">
        <f t="shared" si="8"/>
        <v>0</v>
      </c>
      <c r="M16" s="52">
        <f t="shared" si="9"/>
        <v>0.34</v>
      </c>
      <c r="N16" s="56" t="str">
        <f t="shared" si="3"/>
        <v>X</v>
      </c>
      <c r="O16" s="57">
        <f t="shared" si="4"/>
        <v>62</v>
      </c>
      <c r="P16" s="83" t="s">
        <v>154</v>
      </c>
      <c r="Q16" s="82">
        <v>63</v>
      </c>
      <c r="R16" s="83"/>
      <c r="S16" s="83" t="s">
        <v>131</v>
      </c>
      <c r="T16" s="119" t="str">
        <f t="shared" si="10"/>
        <v/>
      </c>
      <c r="U16" s="119">
        <f t="shared" si="11"/>
        <v>0</v>
      </c>
      <c r="V16" s="119"/>
      <c r="W16" s="117">
        <f t="shared" si="12"/>
        <v>62</v>
      </c>
      <c r="X16" s="124" t="str">
        <f t="shared" si="13"/>
        <v/>
      </c>
      <c r="Y16" s="125">
        <f t="shared" si="14"/>
        <v>63</v>
      </c>
      <c r="Z16" s="118">
        <f t="shared" si="15"/>
        <v>0.3</v>
      </c>
    </row>
    <row r="17" spans="1:26" ht="20.100000000000001" customHeight="1">
      <c r="A17" s="63">
        <v>77777</v>
      </c>
      <c r="B17" s="64" t="s">
        <v>124</v>
      </c>
      <c r="C17" s="65">
        <v>4</v>
      </c>
      <c r="D17" s="65">
        <v>300</v>
      </c>
      <c r="E17" s="80">
        <v>135</v>
      </c>
      <c r="F17" s="51">
        <f t="shared" si="0"/>
        <v>435</v>
      </c>
      <c r="G17" s="81">
        <v>1012</v>
      </c>
      <c r="H17" s="196">
        <v>2</v>
      </c>
      <c r="I17" s="53">
        <f t="shared" si="5"/>
        <v>405</v>
      </c>
      <c r="J17" s="54">
        <f t="shared" si="6"/>
        <v>270</v>
      </c>
      <c r="K17" s="54">
        <f t="shared" si="7"/>
        <v>300</v>
      </c>
      <c r="L17" s="55">
        <f t="shared" si="8"/>
        <v>0</v>
      </c>
      <c r="M17" s="52">
        <f t="shared" si="9"/>
        <v>0.42</v>
      </c>
      <c r="N17" s="56" t="str">
        <f t="shared" si="3"/>
        <v>X</v>
      </c>
      <c r="O17" s="57">
        <f t="shared" si="4"/>
        <v>30</v>
      </c>
      <c r="P17" s="83"/>
      <c r="Q17" s="82">
        <v>40</v>
      </c>
      <c r="R17" s="83"/>
      <c r="S17" s="83" t="s">
        <v>131</v>
      </c>
      <c r="T17" s="119" t="str">
        <f t="shared" si="10"/>
        <v>ALERT</v>
      </c>
      <c r="U17" s="119">
        <f t="shared" si="11"/>
        <v>0</v>
      </c>
      <c r="V17" s="119"/>
      <c r="W17" s="117">
        <f t="shared" si="12"/>
        <v>30</v>
      </c>
      <c r="X17" s="124" t="str">
        <f t="shared" si="13"/>
        <v/>
      </c>
      <c r="Y17" s="125">
        <f t="shared" si="14"/>
        <v>40</v>
      </c>
      <c r="Z17" s="118">
        <f t="shared" si="15"/>
        <v>0.4</v>
      </c>
    </row>
    <row r="18" spans="1:26" ht="20.100000000000001" customHeight="1">
      <c r="A18" s="63">
        <v>77777</v>
      </c>
      <c r="B18" s="64" t="s">
        <v>124</v>
      </c>
      <c r="C18" s="65">
        <v>5</v>
      </c>
      <c r="D18" s="65">
        <v>250</v>
      </c>
      <c r="E18" s="80">
        <v>110</v>
      </c>
      <c r="F18" s="51">
        <f t="shared" si="0"/>
        <v>360</v>
      </c>
      <c r="G18" s="81">
        <v>2279</v>
      </c>
      <c r="H18" s="196">
        <v>1</v>
      </c>
      <c r="I18" s="53">
        <f t="shared" si="5"/>
        <v>684</v>
      </c>
      <c r="J18" s="54">
        <f t="shared" si="6"/>
        <v>574</v>
      </c>
      <c r="K18" s="54">
        <f t="shared" si="7"/>
        <v>574</v>
      </c>
      <c r="L18" s="55">
        <f t="shared" si="8"/>
        <v>324</v>
      </c>
      <c r="M18" s="52">
        <f t="shared" si="9"/>
        <v>0.3</v>
      </c>
      <c r="N18" s="56" t="str">
        <f t="shared" si="3"/>
        <v/>
      </c>
      <c r="O18" s="57">
        <f t="shared" si="4"/>
        <v>0</v>
      </c>
      <c r="P18" s="83"/>
      <c r="Q18" s="82">
        <v>82</v>
      </c>
      <c r="R18" s="83"/>
      <c r="S18" s="83" t="s">
        <v>131</v>
      </c>
      <c r="T18" s="119" t="str">
        <f t="shared" si="10"/>
        <v/>
      </c>
      <c r="U18" s="119">
        <f t="shared" si="11"/>
        <v>0</v>
      </c>
      <c r="V18" s="119"/>
      <c r="W18" s="117" t="str">
        <f t="shared" si="12"/>
        <v>ALERT</v>
      </c>
      <c r="X18" s="124" t="str">
        <f t="shared" si="13"/>
        <v/>
      </c>
      <c r="Y18" s="125">
        <f t="shared" si="14"/>
        <v>82</v>
      </c>
      <c r="Z18" s="118">
        <f t="shared" si="15"/>
        <v>0.3</v>
      </c>
    </row>
    <row r="19" spans="1:26" ht="20.100000000000001" customHeight="1">
      <c r="A19" s="63">
        <v>77777</v>
      </c>
      <c r="B19" s="64" t="s">
        <v>124</v>
      </c>
      <c r="C19" s="65">
        <v>6</v>
      </c>
      <c r="D19" s="65">
        <v>250</v>
      </c>
      <c r="E19" s="80">
        <v>110</v>
      </c>
      <c r="F19" s="51">
        <f t="shared" si="0"/>
        <v>360</v>
      </c>
      <c r="G19" s="81">
        <v>771</v>
      </c>
      <c r="H19" s="196">
        <v>1</v>
      </c>
      <c r="I19" s="53">
        <f t="shared" si="5"/>
        <v>232</v>
      </c>
      <c r="J19" s="54">
        <f t="shared" si="6"/>
        <v>122</v>
      </c>
      <c r="K19" s="54">
        <f t="shared" si="7"/>
        <v>250</v>
      </c>
      <c r="L19" s="55">
        <f t="shared" si="8"/>
        <v>0</v>
      </c>
      <c r="M19" s="52">
        <f t="shared" si="9"/>
        <v>0.46</v>
      </c>
      <c r="N19" s="56" t="str">
        <f t="shared" si="3"/>
        <v/>
      </c>
      <c r="O19" s="57">
        <f t="shared" si="4"/>
        <v>128</v>
      </c>
      <c r="P19" s="83" t="s">
        <v>104</v>
      </c>
      <c r="Q19" s="82">
        <v>49</v>
      </c>
      <c r="R19" s="83" t="s">
        <v>140</v>
      </c>
      <c r="S19" s="83"/>
      <c r="T19" s="119" t="str">
        <f t="shared" si="10"/>
        <v/>
      </c>
      <c r="U19" s="119">
        <f t="shared" si="11"/>
        <v>128</v>
      </c>
      <c r="V19" s="119"/>
      <c r="W19" s="117">
        <f t="shared" si="12"/>
        <v>0</v>
      </c>
      <c r="X19" s="124" t="str">
        <f t="shared" si="13"/>
        <v/>
      </c>
      <c r="Y19" s="125">
        <f t="shared" si="14"/>
        <v>49</v>
      </c>
      <c r="Z19" s="118">
        <f t="shared" si="15"/>
        <v>0.3</v>
      </c>
    </row>
    <row r="20" spans="1:26" ht="20.100000000000001" customHeight="1">
      <c r="A20" s="63">
        <v>77777</v>
      </c>
      <c r="B20" s="64" t="s">
        <v>125</v>
      </c>
      <c r="C20" s="65">
        <v>7</v>
      </c>
      <c r="D20" s="65">
        <v>275</v>
      </c>
      <c r="E20" s="80">
        <v>75</v>
      </c>
      <c r="F20" s="51">
        <f t="shared" si="0"/>
        <v>350</v>
      </c>
      <c r="G20" s="81">
        <v>2450</v>
      </c>
      <c r="H20" s="196">
        <v>1</v>
      </c>
      <c r="I20" s="53">
        <f t="shared" si="5"/>
        <v>735</v>
      </c>
      <c r="J20" s="54">
        <f t="shared" si="6"/>
        <v>660</v>
      </c>
      <c r="K20" s="54">
        <f t="shared" si="7"/>
        <v>660</v>
      </c>
      <c r="L20" s="55">
        <f t="shared" si="8"/>
        <v>385</v>
      </c>
      <c r="M20" s="52">
        <f t="shared" si="9"/>
        <v>0.3</v>
      </c>
      <c r="N20" s="56" t="str">
        <f t="shared" si="3"/>
        <v/>
      </c>
      <c r="O20" s="57">
        <f t="shared" si="4"/>
        <v>0</v>
      </c>
      <c r="P20" s="83"/>
      <c r="Q20" s="82">
        <v>81</v>
      </c>
      <c r="R20" s="83"/>
      <c r="S20" s="83"/>
      <c r="T20" s="119" t="str">
        <f t="shared" si="10"/>
        <v/>
      </c>
      <c r="U20" s="119">
        <f t="shared" si="11"/>
        <v>0</v>
      </c>
      <c r="V20" s="119"/>
      <c r="W20" s="117">
        <f t="shared" si="12"/>
        <v>0</v>
      </c>
      <c r="X20" s="124" t="str">
        <f t="shared" si="13"/>
        <v/>
      </c>
      <c r="Y20" s="125">
        <f t="shared" si="14"/>
        <v>81</v>
      </c>
      <c r="Z20" s="118">
        <f t="shared" si="15"/>
        <v>0.3</v>
      </c>
    </row>
    <row r="21" spans="1:26" ht="20.100000000000001" customHeight="1">
      <c r="A21" s="63">
        <v>77777</v>
      </c>
      <c r="B21" s="64" t="s">
        <v>125</v>
      </c>
      <c r="C21" s="65">
        <v>8</v>
      </c>
      <c r="D21" s="65">
        <v>275</v>
      </c>
      <c r="E21" s="80">
        <v>75</v>
      </c>
      <c r="F21" s="51">
        <f t="shared" si="0"/>
        <v>350</v>
      </c>
      <c r="G21" s="81">
        <v>710</v>
      </c>
      <c r="H21" s="196">
        <v>1</v>
      </c>
      <c r="I21" s="53">
        <f t="shared" si="5"/>
        <v>213</v>
      </c>
      <c r="J21" s="54">
        <f t="shared" si="6"/>
        <v>138</v>
      </c>
      <c r="K21" s="54">
        <f t="shared" si="7"/>
        <v>275</v>
      </c>
      <c r="L21" s="55">
        <f t="shared" si="8"/>
        <v>0</v>
      </c>
      <c r="M21" s="52">
        <f t="shared" si="9"/>
        <v>0.49</v>
      </c>
      <c r="N21" s="56" t="str">
        <f t="shared" si="3"/>
        <v/>
      </c>
      <c r="O21" s="57">
        <f t="shared" si="4"/>
        <v>137</v>
      </c>
      <c r="P21" s="83" t="s">
        <v>112</v>
      </c>
      <c r="Q21" s="82">
        <v>50</v>
      </c>
      <c r="R21" s="83" t="s">
        <v>140</v>
      </c>
      <c r="S21" s="83" t="s">
        <v>160</v>
      </c>
      <c r="T21" s="119" t="str">
        <f t="shared" si="10"/>
        <v/>
      </c>
      <c r="U21" s="119">
        <f t="shared" si="11"/>
        <v>0</v>
      </c>
      <c r="V21" s="119"/>
      <c r="W21" s="117" t="str">
        <f t="shared" si="12"/>
        <v>0</v>
      </c>
      <c r="X21" s="124" t="str">
        <f t="shared" si="13"/>
        <v>ALERT</v>
      </c>
      <c r="Y21" s="125">
        <f t="shared" si="14"/>
        <v>62</v>
      </c>
      <c r="Z21" s="118">
        <f t="shared" si="15"/>
        <v>0.3</v>
      </c>
    </row>
    <row r="22" spans="1:26" ht="20.100000000000001" customHeight="1">
      <c r="A22" s="207">
        <v>77777</v>
      </c>
      <c r="B22" s="208" t="s">
        <v>125</v>
      </c>
      <c r="C22" s="209">
        <v>9</v>
      </c>
      <c r="D22" s="209">
        <v>275</v>
      </c>
      <c r="E22" s="80">
        <v>75</v>
      </c>
      <c r="F22" s="51">
        <f t="shared" si="0"/>
        <v>350</v>
      </c>
      <c r="G22" s="210">
        <v>681</v>
      </c>
      <c r="H22" s="211">
        <v>1</v>
      </c>
      <c r="I22" s="53">
        <f t="shared" si="5"/>
        <v>205</v>
      </c>
      <c r="J22" s="54">
        <f t="shared" si="6"/>
        <v>130</v>
      </c>
      <c r="K22" s="54">
        <f t="shared" si="7"/>
        <v>275</v>
      </c>
      <c r="L22" s="55">
        <f t="shared" si="8"/>
        <v>0</v>
      </c>
      <c r="M22" s="52">
        <f t="shared" si="9"/>
        <v>0.51</v>
      </c>
      <c r="N22" s="56" t="str">
        <f t="shared" si="3"/>
        <v>X</v>
      </c>
      <c r="O22" s="57">
        <f t="shared" si="4"/>
        <v>145</v>
      </c>
      <c r="P22" s="83"/>
      <c r="Q22" s="82">
        <v>62</v>
      </c>
      <c r="R22" s="83"/>
      <c r="S22" s="83" t="s">
        <v>157</v>
      </c>
      <c r="T22" s="119" t="str">
        <f t="shared" si="10"/>
        <v/>
      </c>
      <c r="U22" s="119">
        <f t="shared" si="11"/>
        <v>0</v>
      </c>
      <c r="V22" s="119"/>
      <c r="W22" s="117">
        <f t="shared" si="12"/>
        <v>145</v>
      </c>
      <c r="X22" s="124" t="str">
        <f t="shared" si="13"/>
        <v/>
      </c>
      <c r="Y22" s="125">
        <f t="shared" si="14"/>
        <v>62</v>
      </c>
      <c r="Z22" s="118">
        <f t="shared" si="15"/>
        <v>0.3</v>
      </c>
    </row>
    <row r="23" spans="1:26" ht="20.100000000000001" customHeight="1">
      <c r="A23" s="63">
        <v>77777</v>
      </c>
      <c r="B23" s="64" t="s">
        <v>125</v>
      </c>
      <c r="C23" s="65">
        <v>10</v>
      </c>
      <c r="D23" s="65">
        <v>325</v>
      </c>
      <c r="E23" s="80">
        <v>100</v>
      </c>
      <c r="F23" s="51">
        <f t="shared" si="0"/>
        <v>425</v>
      </c>
      <c r="G23" s="81">
        <v>1441</v>
      </c>
      <c r="H23" s="196">
        <v>2</v>
      </c>
      <c r="I23" s="53">
        <f t="shared" si="5"/>
        <v>433</v>
      </c>
      <c r="J23" s="54">
        <f t="shared" si="6"/>
        <v>333</v>
      </c>
      <c r="K23" s="54">
        <f t="shared" si="7"/>
        <v>333</v>
      </c>
      <c r="L23" s="55">
        <f t="shared" si="8"/>
        <v>8</v>
      </c>
      <c r="M23" s="52">
        <f t="shared" si="9"/>
        <v>0.3</v>
      </c>
      <c r="N23" s="56" t="str">
        <f t="shared" si="3"/>
        <v/>
      </c>
      <c r="O23" s="57">
        <f t="shared" si="4"/>
        <v>0</v>
      </c>
      <c r="P23" s="83"/>
      <c r="Q23" s="82">
        <v>70</v>
      </c>
      <c r="R23" s="83"/>
      <c r="S23" s="83"/>
      <c r="T23" s="119" t="str">
        <f t="shared" si="10"/>
        <v/>
      </c>
      <c r="U23" s="119">
        <f t="shared" si="11"/>
        <v>0</v>
      </c>
      <c r="V23" s="119"/>
      <c r="W23" s="117">
        <f t="shared" si="12"/>
        <v>0</v>
      </c>
      <c r="X23" s="124" t="str">
        <f t="shared" si="13"/>
        <v/>
      </c>
      <c r="Y23" s="125">
        <f t="shared" si="14"/>
        <v>70</v>
      </c>
      <c r="Z23" s="118">
        <f t="shared" si="15"/>
        <v>0.3</v>
      </c>
    </row>
    <row r="24" spans="1:26" ht="20.100000000000001" customHeight="1">
      <c r="A24" s="63">
        <v>77777</v>
      </c>
      <c r="B24" s="64" t="s">
        <v>125</v>
      </c>
      <c r="C24" s="65">
        <v>11</v>
      </c>
      <c r="D24" s="65">
        <v>325</v>
      </c>
      <c r="E24" s="80">
        <v>100</v>
      </c>
      <c r="F24" s="51">
        <f t="shared" si="0"/>
        <v>425</v>
      </c>
      <c r="G24" s="81" t="s">
        <v>141</v>
      </c>
      <c r="H24" s="196">
        <v>2</v>
      </c>
      <c r="I24" s="53">
        <f t="shared" si="5"/>
        <v>0</v>
      </c>
      <c r="J24" s="54" t="str">
        <f t="shared" si="6"/>
        <v/>
      </c>
      <c r="K24" s="54" t="str">
        <f t="shared" si="7"/>
        <v/>
      </c>
      <c r="L24" s="55" t="str">
        <f t="shared" si="8"/>
        <v/>
      </c>
      <c r="M24" s="52" t="str">
        <f t="shared" si="9"/>
        <v/>
      </c>
      <c r="N24" s="56" t="str">
        <f t="shared" si="3"/>
        <v/>
      </c>
      <c r="O24" s="57">
        <f t="shared" si="4"/>
        <v>0</v>
      </c>
      <c r="P24" s="83"/>
      <c r="Q24" s="82"/>
      <c r="R24" s="83"/>
      <c r="S24" s="83"/>
      <c r="T24" s="119" t="str">
        <f t="shared" si="10"/>
        <v/>
      </c>
      <c r="U24" s="119">
        <f t="shared" si="11"/>
        <v>0</v>
      </c>
      <c r="V24" s="119"/>
      <c r="W24" s="117">
        <f t="shared" si="12"/>
        <v>0</v>
      </c>
      <c r="X24" s="124" t="str">
        <f t="shared" si="13"/>
        <v/>
      </c>
      <c r="Y24" s="125">
        <f t="shared" si="14"/>
        <v>0</v>
      </c>
      <c r="Z24" s="118">
        <f t="shared" si="15"/>
        <v>0.3</v>
      </c>
    </row>
    <row r="25" spans="1:26" ht="15.75">
      <c r="A25" s="132"/>
      <c r="B25" s="133"/>
      <c r="C25" s="134"/>
      <c r="D25" s="135"/>
      <c r="E25" s="136"/>
      <c r="F25" s="137"/>
      <c r="G25" s="138"/>
      <c r="H25" s="89"/>
      <c r="I25" s="90"/>
      <c r="J25" s="91"/>
      <c r="K25" s="91"/>
      <c r="L25" s="92"/>
      <c r="M25" s="93"/>
      <c r="N25" s="58">
        <f>COUNTIF(N14:N24,"X")</f>
        <v>5</v>
      </c>
      <c r="O25" s="139">
        <f>COUNTIF(O14:O24,"&gt;0")</f>
        <v>7</v>
      </c>
      <c r="P25" s="140" t="s">
        <v>119</v>
      </c>
      <c r="Q25" s="141"/>
      <c r="R25" s="142">
        <f>COUNTIF(R14:R24,"y")</f>
        <v>3</v>
      </c>
      <c r="S25" s="143">
        <f>+X28+X29</f>
        <v>6</v>
      </c>
      <c r="Z25" s="118"/>
    </row>
    <row r="26" spans="1:26" ht="15.75">
      <c r="A26" s="144"/>
      <c r="B26" s="145"/>
      <c r="C26" s="146"/>
      <c r="D26" s="147" t="s">
        <v>39</v>
      </c>
      <c r="E26" s="148"/>
      <c r="F26" s="146"/>
      <c r="G26" s="147" t="s">
        <v>52</v>
      </c>
      <c r="H26" s="94"/>
      <c r="I26" s="95"/>
      <c r="J26" s="98" t="s">
        <v>53</v>
      </c>
      <c r="K26" s="98" t="s">
        <v>53</v>
      </c>
      <c r="L26" s="99" t="s">
        <v>54</v>
      </c>
      <c r="M26" s="100" t="s">
        <v>52</v>
      </c>
      <c r="N26" s="113"/>
      <c r="O26" s="115" t="s">
        <v>53</v>
      </c>
      <c r="P26" s="149" t="s">
        <v>104</v>
      </c>
      <c r="Q26" s="150">
        <f>COUNTIF(P14:P24,"erap")</f>
        <v>1</v>
      </c>
      <c r="R26" s="195">
        <f>SUMIF(P14:P24,"erap",O14:O24)*12</f>
        <v>1536</v>
      </c>
      <c r="S26" s="151" t="s">
        <v>154</v>
      </c>
      <c r="T26" s="126"/>
      <c r="U26" s="119">
        <f>SUM(U14:U24)</f>
        <v>128</v>
      </c>
      <c r="V26" s="119"/>
      <c r="W26" s="119">
        <f>SUM(W14:W24)</f>
        <v>309</v>
      </c>
      <c r="Z26" s="118"/>
    </row>
    <row r="27" spans="1:26" ht="15.75">
      <c r="A27" s="152"/>
      <c r="B27" s="153"/>
      <c r="C27" s="154"/>
      <c r="D27" s="155" t="s">
        <v>21</v>
      </c>
      <c r="E27" s="156"/>
      <c r="F27" s="157"/>
      <c r="G27" s="158" t="s">
        <v>37</v>
      </c>
      <c r="H27" s="96"/>
      <c r="I27" s="97"/>
      <c r="J27" s="101" t="s">
        <v>59</v>
      </c>
      <c r="K27" s="102" t="s">
        <v>56</v>
      </c>
      <c r="L27" s="103" t="s">
        <v>39</v>
      </c>
      <c r="M27" s="104" t="s">
        <v>55</v>
      </c>
      <c r="N27" s="114"/>
      <c r="O27" s="159" t="s">
        <v>168</v>
      </c>
      <c r="P27" s="160" t="s">
        <v>112</v>
      </c>
      <c r="Q27" s="161">
        <f>COUNTIF(P14:P24,"other")</f>
        <v>1</v>
      </c>
      <c r="R27" s="162">
        <f>SUMIF(P14:P24,"other",O14:O24)*12</f>
        <v>1644</v>
      </c>
      <c r="S27" s="163" t="s">
        <v>98</v>
      </c>
      <c r="T27" s="127"/>
      <c r="U27" s="204" t="s">
        <v>104</v>
      </c>
      <c r="V27" s="201"/>
      <c r="W27" s="408" t="s">
        <v>161</v>
      </c>
      <c r="X27" s="408"/>
      <c r="Z27" s="205" t="s">
        <v>162</v>
      </c>
    </row>
    <row r="28" spans="1:26" ht="17.25" thickBot="1">
      <c r="A28" s="164" t="s">
        <v>57</v>
      </c>
      <c r="B28" s="165"/>
      <c r="C28" s="165"/>
      <c r="D28" s="166">
        <f>SUM(D14:D24)</f>
        <v>3075</v>
      </c>
      <c r="E28" s="167"/>
      <c r="F28" s="111"/>
      <c r="G28" s="106">
        <f>AVERAGE(G14:G24)</f>
        <v>1231.0999999999999</v>
      </c>
      <c r="H28" s="109"/>
      <c r="I28" s="111"/>
      <c r="J28" s="106">
        <f>SUM(J14:J24)</f>
        <v>2763</v>
      </c>
      <c r="K28" s="106">
        <f>SUM(K14:K24)</f>
        <v>3467</v>
      </c>
      <c r="L28" s="106">
        <f>SUM(L14:L24)</f>
        <v>717</v>
      </c>
      <c r="M28" s="105">
        <f>AVERAGEIF(M14:M24,"&gt;0%")</f>
        <v>0.39599999999999991</v>
      </c>
      <c r="N28" s="59"/>
      <c r="O28" s="168">
        <f>SUM(O14:O24)</f>
        <v>704</v>
      </c>
      <c r="P28" s="169" t="s">
        <v>154</v>
      </c>
      <c r="Q28" s="161">
        <f>COUNTIF(P14:P24,"srap")</f>
        <v>1</v>
      </c>
      <c r="R28" s="170">
        <f ca="1">SUMIF(P14:P24,"srap",O14:O23)*12</f>
        <v>744</v>
      </c>
      <c r="S28" s="171">
        <f>SUM(W15:W24)</f>
        <v>309</v>
      </c>
      <c r="U28" s="129">
        <f>+U26</f>
        <v>128</v>
      </c>
      <c r="V28" s="202"/>
      <c r="W28" s="129">
        <f>SUMIF(S14:S24,"t",W14:W24)*12</f>
        <v>1740</v>
      </c>
      <c r="X28" s="129">
        <f>COUNTIF(S14:S24,"T")</f>
        <v>1</v>
      </c>
      <c r="Y28" s="116" t="s">
        <v>158</v>
      </c>
      <c r="Z28" s="206">
        <f>+X28+X29-Q28</f>
        <v>5</v>
      </c>
    </row>
    <row r="29" spans="1:26" ht="16.5">
      <c r="A29" s="164" t="s">
        <v>58</v>
      </c>
      <c r="B29" s="172"/>
      <c r="C29" s="173"/>
      <c r="D29" s="174">
        <f>D28*12</f>
        <v>36900</v>
      </c>
      <c r="E29" s="167"/>
      <c r="F29" s="175"/>
      <c r="G29" s="106">
        <f>G28*12</f>
        <v>14773.199999999999</v>
      </c>
      <c r="H29" s="110"/>
      <c r="I29" s="112"/>
      <c r="J29" s="108">
        <f>J28*12</f>
        <v>33156</v>
      </c>
      <c r="K29" s="107">
        <f>K28*12</f>
        <v>41604</v>
      </c>
      <c r="L29" s="107">
        <f>+L28*12</f>
        <v>8604</v>
      </c>
      <c r="M29" s="106"/>
      <c r="N29" s="176"/>
      <c r="O29" s="168">
        <f>+O28*12</f>
        <v>8448</v>
      </c>
      <c r="P29" s="177"/>
      <c r="Q29" s="178">
        <f>SUM(Q26:Q28)</f>
        <v>3</v>
      </c>
      <c r="R29" s="179">
        <f ca="1">SUM(R26:R28)</f>
        <v>3924</v>
      </c>
      <c r="S29" s="171">
        <f>+S28*12</f>
        <v>3708</v>
      </c>
      <c r="T29" s="130"/>
      <c r="U29" s="131">
        <f>+U28*12</f>
        <v>1536</v>
      </c>
      <c r="V29" s="203"/>
      <c r="W29" s="129">
        <f>SUMIF(S14:S24,"p",W14:W24)*12</f>
        <v>1968</v>
      </c>
      <c r="X29" s="129">
        <f>COUNTIF(S14:S24,"P")</f>
        <v>5</v>
      </c>
      <c r="Y29" s="116" t="s">
        <v>159</v>
      </c>
      <c r="Z29" s="129">
        <f ca="1">+W28+W29-R28</f>
        <v>2964</v>
      </c>
    </row>
    <row r="30" spans="1:26" s="116" customFormat="1" ht="16.5">
      <c r="A30" s="180"/>
      <c r="B30" s="181"/>
      <c r="C30" s="181"/>
      <c r="D30" s="182"/>
      <c r="E30" s="183"/>
      <c r="F30" s="183"/>
      <c r="G30" s="184"/>
      <c r="H30" s="184"/>
      <c r="I30" s="185"/>
      <c r="J30" s="186"/>
      <c r="K30" s="185"/>
      <c r="L30" s="185"/>
      <c r="M30" s="184"/>
      <c r="N30" s="182"/>
      <c r="P30" s="124"/>
      <c r="Q30" s="124"/>
      <c r="R30" s="124"/>
      <c r="S30" s="124"/>
      <c r="W30" s="187"/>
    </row>
    <row r="31" spans="1:26" s="116" customFormat="1">
      <c r="A31" s="127"/>
      <c r="B31" s="127"/>
      <c r="C31" s="127"/>
      <c r="D31" s="127"/>
      <c r="H31" s="187"/>
      <c r="P31" s="124"/>
      <c r="Q31" s="124"/>
      <c r="R31" s="124"/>
      <c r="S31" s="124"/>
    </row>
    <row r="32" spans="1:26" s="116" customFormat="1">
      <c r="P32" s="124"/>
      <c r="Q32" s="124"/>
      <c r="R32" s="124"/>
      <c r="S32" s="124"/>
    </row>
    <row r="33" spans="16:19" s="116" customFormat="1">
      <c r="P33" s="124"/>
      <c r="Q33" s="124"/>
      <c r="R33" s="124"/>
      <c r="S33" s="124"/>
    </row>
    <row r="34" spans="16:19" s="116" customFormat="1">
      <c r="P34" s="124"/>
      <c r="Q34" s="124"/>
      <c r="R34" s="124"/>
      <c r="S34" s="124"/>
    </row>
    <row r="35" spans="16:19" s="116" customFormat="1">
      <c r="P35" s="124"/>
      <c r="Q35" s="124"/>
      <c r="R35" s="124"/>
      <c r="S35" s="124"/>
    </row>
    <row r="36" spans="16:19" s="116" customFormat="1">
      <c r="P36" s="124"/>
      <c r="Q36" s="124"/>
      <c r="R36" s="124"/>
      <c r="S36" s="124"/>
    </row>
    <row r="37" spans="16:19" s="116" customFormat="1">
      <c r="P37" s="124"/>
      <c r="Q37" s="124"/>
      <c r="R37" s="124"/>
      <c r="S37" s="124"/>
    </row>
    <row r="38" spans="16:19" s="116" customFormat="1">
      <c r="P38" s="124"/>
      <c r="Q38" s="124"/>
      <c r="R38" s="124"/>
      <c r="S38" s="124"/>
    </row>
    <row r="39" spans="16:19" s="116" customFormat="1">
      <c r="P39" s="124"/>
      <c r="Q39" s="124"/>
      <c r="R39" s="124"/>
      <c r="S39" s="124"/>
    </row>
    <row r="40" spans="16:19" s="116" customFormat="1">
      <c r="P40" s="124"/>
      <c r="Q40" s="124"/>
      <c r="R40" s="124"/>
      <c r="S40" s="124"/>
    </row>
    <row r="41" spans="16:19" s="116" customFormat="1">
      <c r="P41" s="124"/>
      <c r="Q41" s="124"/>
      <c r="R41" s="124"/>
      <c r="S41" s="124"/>
    </row>
    <row r="42" spans="16:19" s="116" customFormat="1">
      <c r="P42" s="124"/>
      <c r="Q42" s="124"/>
      <c r="R42" s="124"/>
      <c r="S42" s="124"/>
    </row>
    <row r="43" spans="16:19" s="116" customFormat="1">
      <c r="P43" s="124"/>
      <c r="Q43" s="124"/>
      <c r="R43" s="124"/>
      <c r="S43" s="124"/>
    </row>
    <row r="44" spans="16:19" s="116" customFormat="1">
      <c r="P44" s="124"/>
      <c r="Q44" s="124"/>
      <c r="R44" s="124"/>
      <c r="S44" s="124"/>
    </row>
    <row r="45" spans="16:19" s="116" customFormat="1">
      <c r="P45" s="124"/>
      <c r="Q45" s="124"/>
      <c r="R45" s="124"/>
      <c r="S45" s="124"/>
    </row>
    <row r="46" spans="16:19" s="116" customFormat="1">
      <c r="P46" s="124"/>
      <c r="Q46" s="124"/>
      <c r="R46" s="124"/>
      <c r="S46" s="124"/>
    </row>
    <row r="47" spans="16:19" s="116" customFormat="1">
      <c r="P47" s="124"/>
      <c r="Q47" s="124"/>
      <c r="R47" s="124"/>
      <c r="S47" s="124"/>
    </row>
    <row r="48" spans="16:19" s="116" customFormat="1">
      <c r="P48" s="124"/>
      <c r="Q48" s="124"/>
      <c r="R48" s="124"/>
      <c r="S48" s="124"/>
    </row>
    <row r="49" spans="16:19" s="116" customFormat="1">
      <c r="P49" s="124"/>
      <c r="Q49" s="124"/>
      <c r="R49" s="124"/>
      <c r="S49" s="124"/>
    </row>
    <row r="50" spans="16:19" s="116" customFormat="1">
      <c r="P50" s="124"/>
      <c r="Q50" s="124"/>
      <c r="R50" s="124"/>
      <c r="S50" s="124"/>
    </row>
    <row r="51" spans="16:19" s="116" customFormat="1">
      <c r="P51" s="124"/>
      <c r="Q51" s="124"/>
      <c r="R51" s="124"/>
      <c r="S51" s="124"/>
    </row>
    <row r="52" spans="16:19" s="116" customFormat="1">
      <c r="P52" s="124"/>
      <c r="Q52" s="124"/>
      <c r="R52" s="124"/>
      <c r="S52" s="124"/>
    </row>
    <row r="53" spans="16:19" s="116" customFormat="1">
      <c r="P53" s="124"/>
      <c r="Q53" s="124"/>
      <c r="R53" s="124"/>
      <c r="S53" s="124"/>
    </row>
    <row r="54" spans="16:19" s="116" customFormat="1">
      <c r="P54" s="124"/>
      <c r="Q54" s="124"/>
      <c r="R54" s="124"/>
      <c r="S54" s="124"/>
    </row>
    <row r="55" spans="16:19" s="116" customFormat="1">
      <c r="P55" s="124"/>
      <c r="Q55" s="124"/>
      <c r="R55" s="124"/>
      <c r="S55" s="124"/>
    </row>
    <row r="56" spans="16:19" s="116" customFormat="1">
      <c r="P56" s="124"/>
      <c r="Q56" s="124"/>
      <c r="R56" s="124"/>
      <c r="S56" s="124"/>
    </row>
    <row r="57" spans="16:19" s="116" customFormat="1">
      <c r="P57" s="124"/>
      <c r="Q57" s="124"/>
      <c r="R57" s="124"/>
      <c r="S57" s="124"/>
    </row>
    <row r="58" spans="16:19" s="116" customFormat="1">
      <c r="P58" s="124"/>
      <c r="Q58" s="124"/>
      <c r="R58" s="124"/>
      <c r="S58" s="124"/>
    </row>
    <row r="59" spans="16:19" s="116" customFormat="1">
      <c r="P59" s="124"/>
      <c r="Q59" s="124"/>
      <c r="R59" s="124"/>
      <c r="S59" s="124"/>
    </row>
    <row r="60" spans="16:19" s="116" customFormat="1">
      <c r="P60" s="124"/>
      <c r="Q60" s="124"/>
      <c r="R60" s="124"/>
      <c r="S60" s="124"/>
    </row>
    <row r="61" spans="16:19" s="116" customFormat="1">
      <c r="P61" s="124"/>
      <c r="Q61" s="124"/>
      <c r="R61" s="124"/>
      <c r="S61" s="124"/>
    </row>
    <row r="62" spans="16:19" s="116" customFormat="1">
      <c r="P62" s="124"/>
      <c r="Q62" s="124"/>
      <c r="R62" s="124"/>
      <c r="S62" s="124"/>
    </row>
    <row r="63" spans="16:19" s="116" customFormat="1">
      <c r="P63" s="124"/>
      <c r="Q63" s="124"/>
      <c r="R63" s="124"/>
      <c r="S63" s="124"/>
    </row>
    <row r="64" spans="16:19" s="116" customFormat="1">
      <c r="P64" s="124"/>
      <c r="Q64" s="124"/>
      <c r="R64" s="124"/>
      <c r="S64" s="124"/>
    </row>
    <row r="65" spans="16:19" s="116" customFormat="1">
      <c r="P65" s="124"/>
      <c r="Q65" s="124"/>
      <c r="R65" s="124"/>
      <c r="S65" s="124"/>
    </row>
    <row r="66" spans="16:19" s="116" customFormat="1">
      <c r="P66" s="124"/>
      <c r="Q66" s="124"/>
      <c r="R66" s="124"/>
      <c r="S66" s="124"/>
    </row>
    <row r="67" spans="16:19" s="116" customFormat="1">
      <c r="P67" s="124"/>
      <c r="Q67" s="124"/>
      <c r="R67" s="124"/>
      <c r="S67" s="124"/>
    </row>
    <row r="68" spans="16:19" s="116" customFormat="1">
      <c r="P68" s="124"/>
      <c r="Q68" s="124"/>
      <c r="R68" s="124"/>
      <c r="S68" s="124"/>
    </row>
    <row r="69" spans="16:19" s="116" customFormat="1">
      <c r="P69" s="124"/>
      <c r="Q69" s="124"/>
      <c r="R69" s="124"/>
      <c r="S69" s="124"/>
    </row>
    <row r="70" spans="16:19" s="116" customFormat="1">
      <c r="P70" s="124"/>
      <c r="Q70" s="124"/>
      <c r="R70" s="124"/>
      <c r="S70" s="124"/>
    </row>
    <row r="71" spans="16:19" s="116" customFormat="1">
      <c r="P71" s="124"/>
      <c r="Q71" s="124"/>
      <c r="R71" s="124"/>
      <c r="S71" s="124"/>
    </row>
    <row r="72" spans="16:19" s="116" customFormat="1">
      <c r="P72" s="124"/>
      <c r="Q72" s="124"/>
      <c r="R72" s="124"/>
      <c r="S72" s="124"/>
    </row>
    <row r="73" spans="16:19" s="116" customFormat="1">
      <c r="P73" s="124"/>
      <c r="Q73" s="124"/>
      <c r="R73" s="124"/>
      <c r="S73" s="124"/>
    </row>
    <row r="74" spans="16:19" s="116" customFormat="1">
      <c r="P74" s="124"/>
      <c r="Q74" s="124"/>
      <c r="R74" s="124"/>
      <c r="S74" s="124"/>
    </row>
    <row r="75" spans="16:19" s="116" customFormat="1">
      <c r="P75" s="124"/>
      <c r="Q75" s="124"/>
      <c r="R75" s="124"/>
      <c r="S75" s="124"/>
    </row>
    <row r="76" spans="16:19" s="116" customFormat="1">
      <c r="P76" s="124"/>
      <c r="Q76" s="124"/>
      <c r="R76" s="124"/>
      <c r="S76" s="124"/>
    </row>
    <row r="77" spans="16:19" s="116" customFormat="1">
      <c r="P77" s="124"/>
      <c r="Q77" s="124"/>
      <c r="R77" s="124"/>
      <c r="S77" s="124"/>
    </row>
    <row r="78" spans="16:19" s="116" customFormat="1">
      <c r="P78" s="124"/>
      <c r="Q78" s="124"/>
      <c r="R78" s="124"/>
      <c r="S78" s="124"/>
    </row>
    <row r="79" spans="16:19" s="116" customFormat="1">
      <c r="P79" s="124"/>
      <c r="Q79" s="124"/>
      <c r="R79" s="124"/>
      <c r="S79" s="124"/>
    </row>
    <row r="80" spans="16:19" s="116" customFormat="1">
      <c r="P80" s="124"/>
      <c r="Q80" s="124"/>
      <c r="R80" s="124"/>
      <c r="S80" s="124"/>
    </row>
    <row r="81" spans="16:19" s="116" customFormat="1">
      <c r="P81" s="124"/>
      <c r="Q81" s="124"/>
      <c r="R81" s="124"/>
      <c r="S81" s="124"/>
    </row>
    <row r="82" spans="16:19" s="116" customFormat="1">
      <c r="P82" s="124"/>
      <c r="Q82" s="124"/>
      <c r="R82" s="124"/>
      <c r="S82" s="124"/>
    </row>
    <row r="83" spans="16:19" s="116" customFormat="1">
      <c r="P83" s="124"/>
      <c r="Q83" s="124"/>
      <c r="R83" s="124"/>
      <c r="S83" s="124"/>
    </row>
    <row r="84" spans="16:19" s="116" customFormat="1">
      <c r="P84" s="124"/>
      <c r="Q84" s="124"/>
      <c r="R84" s="124"/>
      <c r="S84" s="124"/>
    </row>
    <row r="85" spans="16:19" s="116" customFormat="1">
      <c r="P85" s="124"/>
      <c r="Q85" s="124"/>
      <c r="R85" s="124"/>
      <c r="S85" s="124"/>
    </row>
    <row r="86" spans="16:19" s="116" customFormat="1">
      <c r="P86" s="124"/>
      <c r="Q86" s="124"/>
      <c r="R86" s="124"/>
      <c r="S86" s="124"/>
    </row>
    <row r="87" spans="16:19" s="116" customFormat="1">
      <c r="P87" s="124"/>
      <c r="Q87" s="124"/>
      <c r="R87" s="124"/>
      <c r="S87" s="124"/>
    </row>
    <row r="88" spans="16:19" s="116" customFormat="1">
      <c r="P88" s="124"/>
      <c r="Q88" s="124"/>
      <c r="R88" s="124"/>
      <c r="S88" s="124"/>
    </row>
    <row r="89" spans="16:19" s="116" customFormat="1">
      <c r="P89" s="124"/>
      <c r="Q89" s="124"/>
      <c r="R89" s="124"/>
      <c r="S89" s="124"/>
    </row>
    <row r="90" spans="16:19" s="116" customFormat="1">
      <c r="P90" s="124"/>
      <c r="Q90" s="124"/>
      <c r="R90" s="124"/>
      <c r="S90" s="124"/>
    </row>
    <row r="91" spans="16:19" s="116" customFormat="1">
      <c r="P91" s="124"/>
      <c r="Q91" s="124"/>
      <c r="R91" s="124"/>
      <c r="S91" s="124"/>
    </row>
    <row r="92" spans="16:19" s="116" customFormat="1">
      <c r="P92" s="124"/>
      <c r="Q92" s="124"/>
      <c r="R92" s="124"/>
      <c r="S92" s="124"/>
    </row>
    <row r="93" spans="16:19" s="116" customFormat="1">
      <c r="P93" s="124"/>
      <c r="Q93" s="124"/>
      <c r="R93" s="124"/>
      <c r="S93" s="124"/>
    </row>
    <row r="94" spans="16:19" s="116" customFormat="1">
      <c r="P94" s="124"/>
      <c r="Q94" s="124"/>
      <c r="R94" s="124"/>
      <c r="S94" s="124"/>
    </row>
    <row r="95" spans="16:19" s="116" customFormat="1">
      <c r="P95" s="124"/>
      <c r="Q95" s="124"/>
      <c r="R95" s="124"/>
      <c r="S95" s="124"/>
    </row>
    <row r="96" spans="16:19" s="116" customFormat="1">
      <c r="P96" s="124"/>
      <c r="Q96" s="124"/>
      <c r="R96" s="124"/>
      <c r="S96" s="124"/>
    </row>
    <row r="97" spans="16:19" s="116" customFormat="1">
      <c r="P97" s="124"/>
      <c r="Q97" s="124"/>
      <c r="R97" s="124"/>
      <c r="S97" s="124"/>
    </row>
    <row r="98" spans="16:19" s="116" customFormat="1">
      <c r="P98" s="124"/>
      <c r="Q98" s="124"/>
      <c r="R98" s="124"/>
      <c r="S98" s="124"/>
    </row>
    <row r="99" spans="16:19" s="116" customFormat="1">
      <c r="P99" s="124"/>
      <c r="Q99" s="124"/>
      <c r="R99" s="124"/>
      <c r="S99" s="124"/>
    </row>
    <row r="100" spans="16:19" s="116" customFormat="1">
      <c r="P100" s="124"/>
      <c r="Q100" s="124"/>
      <c r="R100" s="124"/>
      <c r="S100" s="124"/>
    </row>
    <row r="101" spans="16:19" s="116" customFormat="1">
      <c r="P101" s="124"/>
      <c r="Q101" s="124"/>
      <c r="R101" s="124"/>
      <c r="S101" s="124"/>
    </row>
    <row r="102" spans="16:19" s="116" customFormat="1">
      <c r="P102" s="124"/>
      <c r="Q102" s="124"/>
      <c r="R102" s="124"/>
      <c r="S102" s="124"/>
    </row>
    <row r="103" spans="16:19" s="116" customFormat="1">
      <c r="P103" s="124"/>
      <c r="Q103" s="124"/>
      <c r="R103" s="124"/>
      <c r="S103" s="124"/>
    </row>
    <row r="104" spans="16:19" s="116" customFormat="1">
      <c r="P104" s="124"/>
      <c r="Q104" s="124"/>
      <c r="R104" s="124"/>
      <c r="S104" s="124"/>
    </row>
    <row r="105" spans="16:19" s="116" customFormat="1">
      <c r="P105" s="124"/>
      <c r="Q105" s="124"/>
      <c r="R105" s="124"/>
      <c r="S105" s="124"/>
    </row>
    <row r="106" spans="16:19" s="116" customFormat="1">
      <c r="P106" s="124"/>
      <c r="Q106" s="124"/>
      <c r="R106" s="124"/>
      <c r="S106" s="124"/>
    </row>
    <row r="107" spans="16:19" s="116" customFormat="1">
      <c r="P107" s="124"/>
      <c r="Q107" s="124"/>
      <c r="R107" s="124"/>
      <c r="S107" s="124"/>
    </row>
    <row r="108" spans="16:19" s="116" customFormat="1">
      <c r="P108" s="124"/>
      <c r="Q108" s="124"/>
      <c r="R108" s="124"/>
      <c r="S108" s="124"/>
    </row>
    <row r="109" spans="16:19" s="116" customFormat="1">
      <c r="P109" s="124"/>
      <c r="Q109" s="124"/>
      <c r="R109" s="124"/>
      <c r="S109" s="124"/>
    </row>
    <row r="110" spans="16:19" s="116" customFormat="1">
      <c r="P110" s="124"/>
      <c r="Q110" s="124"/>
      <c r="R110" s="124"/>
      <c r="S110" s="124"/>
    </row>
    <row r="111" spans="16:19" s="116" customFormat="1">
      <c r="P111" s="124"/>
      <c r="Q111" s="124"/>
      <c r="R111" s="124"/>
      <c r="S111" s="124"/>
    </row>
    <row r="112" spans="16:19" s="116" customFormat="1">
      <c r="P112" s="124"/>
      <c r="Q112" s="124"/>
      <c r="R112" s="124"/>
      <c r="S112" s="124"/>
    </row>
    <row r="113" spans="16:19" s="116" customFormat="1">
      <c r="P113" s="124"/>
      <c r="Q113" s="124"/>
      <c r="R113" s="124"/>
      <c r="S113" s="124"/>
    </row>
    <row r="114" spans="16:19" s="116" customFormat="1">
      <c r="P114" s="124"/>
      <c r="Q114" s="124"/>
      <c r="R114" s="124"/>
      <c r="S114" s="124"/>
    </row>
    <row r="115" spans="16:19" s="116" customFormat="1">
      <c r="P115" s="124"/>
      <c r="Q115" s="124"/>
      <c r="R115" s="124"/>
      <c r="S115" s="124"/>
    </row>
    <row r="116" spans="16:19" s="116" customFormat="1">
      <c r="P116" s="124"/>
      <c r="Q116" s="124"/>
      <c r="R116" s="124"/>
      <c r="S116" s="124"/>
    </row>
    <row r="117" spans="16:19" s="116" customFormat="1">
      <c r="P117" s="124"/>
      <c r="Q117" s="124"/>
      <c r="R117" s="124"/>
      <c r="S117" s="124"/>
    </row>
    <row r="118" spans="16:19" s="116" customFormat="1">
      <c r="P118" s="124"/>
      <c r="Q118" s="124"/>
      <c r="R118" s="124"/>
      <c r="S118" s="124"/>
    </row>
    <row r="119" spans="16:19" s="116" customFormat="1">
      <c r="P119" s="124"/>
      <c r="Q119" s="124"/>
      <c r="R119" s="124"/>
      <c r="S119" s="124"/>
    </row>
    <row r="120" spans="16:19" s="116" customFormat="1">
      <c r="P120" s="124"/>
      <c r="Q120" s="124"/>
      <c r="R120" s="124"/>
      <c r="S120" s="124"/>
    </row>
    <row r="121" spans="16:19" s="116" customFormat="1">
      <c r="P121" s="124"/>
      <c r="Q121" s="124"/>
      <c r="R121" s="124"/>
      <c r="S121" s="124"/>
    </row>
    <row r="122" spans="16:19" s="116" customFormat="1">
      <c r="P122" s="124"/>
      <c r="Q122" s="124"/>
      <c r="R122" s="124"/>
      <c r="S122" s="124"/>
    </row>
    <row r="123" spans="16:19" s="116" customFormat="1">
      <c r="P123" s="124"/>
      <c r="Q123" s="124"/>
      <c r="R123" s="124"/>
      <c r="S123" s="124"/>
    </row>
    <row r="124" spans="16:19" s="116" customFormat="1">
      <c r="P124" s="124"/>
      <c r="Q124" s="124"/>
      <c r="R124" s="124"/>
      <c r="S124" s="124"/>
    </row>
    <row r="125" spans="16:19" s="116" customFormat="1">
      <c r="P125" s="124"/>
      <c r="Q125" s="124"/>
      <c r="R125" s="124"/>
      <c r="S125" s="124"/>
    </row>
    <row r="126" spans="16:19" s="116" customFormat="1">
      <c r="P126" s="124"/>
      <c r="Q126" s="124"/>
      <c r="R126" s="124"/>
      <c r="S126" s="124"/>
    </row>
    <row r="127" spans="16:19" s="116" customFormat="1">
      <c r="P127" s="124"/>
      <c r="Q127" s="124"/>
      <c r="R127" s="124"/>
      <c r="S127" s="124"/>
    </row>
    <row r="128" spans="16:19" s="116" customFormat="1">
      <c r="P128" s="124"/>
      <c r="Q128" s="124"/>
      <c r="R128" s="124"/>
      <c r="S128" s="124"/>
    </row>
    <row r="129" spans="16:19" s="116" customFormat="1">
      <c r="P129" s="124"/>
      <c r="Q129" s="124"/>
      <c r="R129" s="124"/>
      <c r="S129" s="124"/>
    </row>
    <row r="130" spans="16:19" s="116" customFormat="1">
      <c r="P130" s="124"/>
      <c r="Q130" s="124"/>
      <c r="R130" s="124"/>
      <c r="S130" s="124"/>
    </row>
    <row r="131" spans="16:19" s="116" customFormat="1">
      <c r="P131" s="124"/>
      <c r="Q131" s="124"/>
      <c r="R131" s="124"/>
      <c r="S131" s="124"/>
    </row>
    <row r="132" spans="16:19" s="116" customFormat="1">
      <c r="P132" s="124"/>
      <c r="Q132" s="124"/>
      <c r="R132" s="124"/>
      <c r="S132" s="124"/>
    </row>
    <row r="133" spans="16:19" s="116" customFormat="1">
      <c r="P133" s="124"/>
      <c r="Q133" s="124"/>
      <c r="R133" s="124"/>
      <c r="S133" s="124"/>
    </row>
    <row r="134" spans="16:19" s="116" customFormat="1">
      <c r="P134" s="124"/>
      <c r="Q134" s="124"/>
      <c r="R134" s="124"/>
      <c r="S134" s="124"/>
    </row>
    <row r="135" spans="16:19" s="116" customFormat="1">
      <c r="P135" s="124"/>
      <c r="Q135" s="124"/>
      <c r="R135" s="124"/>
      <c r="S135" s="124"/>
    </row>
    <row r="136" spans="16:19" s="116" customFormat="1">
      <c r="P136" s="124"/>
      <c r="Q136" s="124"/>
      <c r="R136" s="124"/>
      <c r="S136" s="124"/>
    </row>
    <row r="137" spans="16:19" s="116" customFormat="1">
      <c r="P137" s="124"/>
      <c r="Q137" s="124"/>
      <c r="R137" s="124"/>
      <c r="S137" s="124"/>
    </row>
    <row r="138" spans="16:19" s="116" customFormat="1">
      <c r="P138" s="124"/>
      <c r="Q138" s="124"/>
      <c r="R138" s="124"/>
      <c r="S138" s="124"/>
    </row>
    <row r="139" spans="16:19" s="116" customFormat="1">
      <c r="P139" s="124"/>
      <c r="Q139" s="124"/>
      <c r="R139" s="124"/>
      <c r="S139" s="124"/>
    </row>
    <row r="140" spans="16:19" s="116" customFormat="1">
      <c r="P140" s="124"/>
      <c r="Q140" s="124"/>
      <c r="R140" s="124"/>
      <c r="S140" s="124"/>
    </row>
    <row r="141" spans="16:19" s="116" customFormat="1">
      <c r="P141" s="124"/>
      <c r="Q141" s="124"/>
      <c r="R141" s="124"/>
      <c r="S141" s="124"/>
    </row>
    <row r="142" spans="16:19" s="116" customFormat="1">
      <c r="P142" s="124"/>
      <c r="Q142" s="124"/>
      <c r="R142" s="124"/>
      <c r="S142" s="124"/>
    </row>
    <row r="143" spans="16:19" s="116" customFormat="1">
      <c r="P143" s="124"/>
      <c r="Q143" s="124"/>
      <c r="R143" s="124"/>
      <c r="S143" s="124"/>
    </row>
    <row r="144" spans="16:19" s="116" customFormat="1">
      <c r="P144" s="124"/>
      <c r="Q144" s="124"/>
      <c r="R144" s="124"/>
      <c r="S144" s="124"/>
    </row>
    <row r="145" spans="16:19" s="116" customFormat="1">
      <c r="P145" s="124"/>
      <c r="Q145" s="124"/>
      <c r="R145" s="124"/>
      <c r="S145" s="124"/>
    </row>
    <row r="146" spans="16:19" s="116" customFormat="1">
      <c r="P146" s="124"/>
      <c r="Q146" s="124"/>
      <c r="R146" s="124"/>
      <c r="S146" s="124"/>
    </row>
    <row r="147" spans="16:19" s="116" customFormat="1">
      <c r="P147" s="124"/>
      <c r="Q147" s="124"/>
      <c r="R147" s="124"/>
      <c r="S147" s="124"/>
    </row>
    <row r="148" spans="16:19" s="116" customFormat="1">
      <c r="P148" s="124"/>
      <c r="Q148" s="124"/>
      <c r="R148" s="124"/>
      <c r="S148" s="124"/>
    </row>
    <row r="149" spans="16:19" s="116" customFormat="1">
      <c r="P149" s="124"/>
      <c r="Q149" s="124"/>
      <c r="R149" s="124"/>
      <c r="S149" s="124"/>
    </row>
    <row r="150" spans="16:19" s="116" customFormat="1">
      <c r="P150" s="124"/>
      <c r="Q150" s="124"/>
      <c r="R150" s="124"/>
      <c r="S150" s="124"/>
    </row>
    <row r="151" spans="16:19" s="116" customFormat="1">
      <c r="P151" s="124"/>
      <c r="Q151" s="124"/>
      <c r="R151" s="124"/>
      <c r="S151" s="124"/>
    </row>
    <row r="152" spans="16:19" s="116" customFormat="1">
      <c r="P152" s="124"/>
      <c r="Q152" s="124"/>
      <c r="R152" s="124"/>
      <c r="S152" s="124"/>
    </row>
    <row r="153" spans="16:19" s="116" customFormat="1">
      <c r="P153" s="124"/>
      <c r="Q153" s="124"/>
      <c r="R153" s="124"/>
      <c r="S153" s="124"/>
    </row>
    <row r="154" spans="16:19" s="116" customFormat="1">
      <c r="P154" s="124"/>
      <c r="Q154" s="124"/>
      <c r="R154" s="124"/>
      <c r="S154" s="124"/>
    </row>
    <row r="155" spans="16:19" s="116" customFormat="1">
      <c r="P155" s="124"/>
      <c r="Q155" s="124"/>
      <c r="R155" s="124"/>
      <c r="S155" s="124"/>
    </row>
    <row r="156" spans="16:19" s="116" customFormat="1">
      <c r="P156" s="124"/>
      <c r="Q156" s="124"/>
      <c r="R156" s="124"/>
      <c r="S156" s="124"/>
    </row>
    <row r="157" spans="16:19" s="116" customFormat="1">
      <c r="P157" s="124"/>
      <c r="Q157" s="124"/>
      <c r="R157" s="124"/>
      <c r="S157" s="124"/>
    </row>
    <row r="158" spans="16:19" s="116" customFormat="1">
      <c r="P158" s="124"/>
      <c r="Q158" s="124"/>
      <c r="R158" s="124"/>
      <c r="S158" s="124"/>
    </row>
    <row r="159" spans="16:19" s="116" customFormat="1">
      <c r="P159" s="124"/>
      <c r="Q159" s="124"/>
      <c r="R159" s="124"/>
      <c r="S159" s="124"/>
    </row>
    <row r="160" spans="16:19" s="116" customFormat="1">
      <c r="P160" s="124"/>
      <c r="Q160" s="124"/>
      <c r="R160" s="124"/>
      <c r="S160" s="124"/>
    </row>
    <row r="161" spans="16:19" s="116" customFormat="1">
      <c r="P161" s="124"/>
      <c r="Q161" s="124"/>
      <c r="R161" s="124"/>
      <c r="S161" s="124"/>
    </row>
    <row r="162" spans="16:19" s="116" customFormat="1">
      <c r="P162" s="124"/>
      <c r="Q162" s="124"/>
      <c r="R162" s="124"/>
      <c r="S162" s="124"/>
    </row>
    <row r="163" spans="16:19" s="116" customFormat="1">
      <c r="P163" s="124"/>
      <c r="Q163" s="124"/>
      <c r="R163" s="124"/>
      <c r="S163" s="124"/>
    </row>
    <row r="164" spans="16:19" s="116" customFormat="1">
      <c r="P164" s="124"/>
      <c r="Q164" s="124"/>
      <c r="R164" s="124"/>
      <c r="S164" s="124"/>
    </row>
    <row r="165" spans="16:19" s="116" customFormat="1">
      <c r="P165" s="124"/>
      <c r="Q165" s="124"/>
      <c r="R165" s="124"/>
      <c r="S165" s="124"/>
    </row>
    <row r="166" spans="16:19" s="116" customFormat="1">
      <c r="P166" s="124"/>
      <c r="Q166" s="124"/>
      <c r="R166" s="124"/>
      <c r="S166" s="124"/>
    </row>
    <row r="167" spans="16:19" s="116" customFormat="1">
      <c r="P167" s="124"/>
      <c r="Q167" s="124"/>
      <c r="R167" s="124"/>
      <c r="S167" s="124"/>
    </row>
    <row r="168" spans="16:19" s="116" customFormat="1">
      <c r="P168" s="124"/>
      <c r="Q168" s="124"/>
      <c r="R168" s="124"/>
      <c r="S168" s="124"/>
    </row>
    <row r="169" spans="16:19" s="116" customFormat="1">
      <c r="P169" s="124"/>
      <c r="Q169" s="124"/>
      <c r="R169" s="124"/>
      <c r="S169" s="124"/>
    </row>
    <row r="170" spans="16:19" s="116" customFormat="1">
      <c r="P170" s="124"/>
      <c r="Q170" s="124"/>
      <c r="R170" s="124"/>
      <c r="S170" s="124"/>
    </row>
    <row r="171" spans="16:19" s="116" customFormat="1">
      <c r="P171" s="124"/>
      <c r="Q171" s="124"/>
      <c r="R171" s="124"/>
      <c r="S171" s="124"/>
    </row>
    <row r="172" spans="16:19" s="116" customFormat="1">
      <c r="P172" s="124"/>
      <c r="Q172" s="124"/>
      <c r="R172" s="124"/>
      <c r="S172" s="124"/>
    </row>
    <row r="173" spans="16:19" s="116" customFormat="1">
      <c r="P173" s="124"/>
      <c r="Q173" s="124"/>
      <c r="R173" s="124"/>
      <c r="S173" s="124"/>
    </row>
    <row r="174" spans="16:19" s="116" customFormat="1">
      <c r="P174" s="124"/>
      <c r="Q174" s="124"/>
      <c r="R174" s="124"/>
      <c r="S174" s="124"/>
    </row>
    <row r="175" spans="16:19" s="116" customFormat="1">
      <c r="P175" s="124"/>
      <c r="Q175" s="124"/>
      <c r="R175" s="124"/>
      <c r="S175" s="124"/>
    </row>
    <row r="176" spans="16:19" s="116" customFormat="1">
      <c r="P176" s="124"/>
      <c r="Q176" s="124"/>
      <c r="R176" s="124"/>
      <c r="S176" s="124"/>
    </row>
    <row r="177" spans="16:19" s="116" customFormat="1">
      <c r="P177" s="124"/>
      <c r="Q177" s="124"/>
      <c r="R177" s="124"/>
      <c r="S177" s="124"/>
    </row>
    <row r="178" spans="16:19" s="116" customFormat="1">
      <c r="P178" s="124"/>
      <c r="Q178" s="124"/>
      <c r="R178" s="124"/>
      <c r="S178" s="124"/>
    </row>
    <row r="179" spans="16:19" s="116" customFormat="1">
      <c r="P179" s="124"/>
      <c r="Q179" s="124"/>
      <c r="R179" s="124"/>
      <c r="S179" s="124"/>
    </row>
    <row r="180" spans="16:19" s="116" customFormat="1">
      <c r="P180" s="124"/>
      <c r="Q180" s="124"/>
      <c r="R180" s="124"/>
      <c r="S180" s="124"/>
    </row>
    <row r="181" spans="16:19" s="116" customFormat="1">
      <c r="P181" s="124"/>
      <c r="Q181" s="124"/>
      <c r="R181" s="124"/>
      <c r="S181" s="124"/>
    </row>
    <row r="182" spans="16:19" s="116" customFormat="1">
      <c r="P182" s="124"/>
      <c r="Q182" s="124"/>
      <c r="R182" s="124"/>
      <c r="S182" s="124"/>
    </row>
    <row r="183" spans="16:19" s="116" customFormat="1">
      <c r="P183" s="124"/>
      <c r="Q183" s="124"/>
      <c r="R183" s="124"/>
      <c r="S183" s="124"/>
    </row>
    <row r="184" spans="16:19" s="116" customFormat="1">
      <c r="P184" s="124"/>
      <c r="Q184" s="124"/>
      <c r="R184" s="124"/>
      <c r="S184" s="124"/>
    </row>
    <row r="185" spans="16:19" s="116" customFormat="1">
      <c r="P185" s="124"/>
      <c r="Q185" s="124"/>
      <c r="R185" s="124"/>
      <c r="S185" s="124"/>
    </row>
    <row r="186" spans="16:19" s="116" customFormat="1">
      <c r="P186" s="124"/>
      <c r="Q186" s="124"/>
      <c r="R186" s="124"/>
      <c r="S186" s="124"/>
    </row>
    <row r="187" spans="16:19" s="116" customFormat="1">
      <c r="P187" s="124"/>
      <c r="Q187" s="124"/>
      <c r="R187" s="124"/>
      <c r="S187" s="124"/>
    </row>
    <row r="188" spans="16:19" s="116" customFormat="1">
      <c r="P188" s="124"/>
      <c r="Q188" s="124"/>
      <c r="R188" s="124"/>
      <c r="S188" s="124"/>
    </row>
    <row r="189" spans="16:19" s="116" customFormat="1">
      <c r="P189" s="124"/>
      <c r="Q189" s="124"/>
      <c r="R189" s="124"/>
      <c r="S189" s="124"/>
    </row>
    <row r="190" spans="16:19" s="116" customFormat="1">
      <c r="P190" s="124"/>
      <c r="Q190" s="124"/>
      <c r="R190" s="124"/>
      <c r="S190" s="124"/>
    </row>
    <row r="191" spans="16:19" s="116" customFormat="1">
      <c r="P191" s="124"/>
      <c r="Q191" s="124"/>
      <c r="R191" s="124"/>
      <c r="S191" s="124"/>
    </row>
    <row r="192" spans="16:19" s="116" customFormat="1">
      <c r="P192" s="124"/>
      <c r="Q192" s="124"/>
      <c r="R192" s="124"/>
      <c r="S192" s="124"/>
    </row>
    <row r="193" spans="16:19" s="116" customFormat="1">
      <c r="P193" s="124"/>
      <c r="Q193" s="124"/>
      <c r="R193" s="124"/>
      <c r="S193" s="124"/>
    </row>
    <row r="194" spans="16:19" s="116" customFormat="1">
      <c r="P194" s="124"/>
      <c r="Q194" s="124"/>
      <c r="R194" s="124"/>
      <c r="S194" s="124"/>
    </row>
    <row r="195" spans="16:19" s="116" customFormat="1">
      <c r="P195" s="124"/>
      <c r="Q195" s="124"/>
      <c r="R195" s="124"/>
      <c r="S195" s="124"/>
    </row>
    <row r="196" spans="16:19" s="116" customFormat="1">
      <c r="P196" s="124"/>
      <c r="Q196" s="124"/>
      <c r="R196" s="124"/>
      <c r="S196" s="124"/>
    </row>
    <row r="197" spans="16:19" s="116" customFormat="1">
      <c r="P197" s="124"/>
      <c r="Q197" s="124"/>
      <c r="R197" s="124"/>
      <c r="S197" s="124"/>
    </row>
    <row r="198" spans="16:19" s="116" customFormat="1">
      <c r="P198" s="124"/>
      <c r="Q198" s="124"/>
      <c r="R198" s="124"/>
      <c r="S198" s="124"/>
    </row>
    <row r="199" spans="16:19" s="116" customFormat="1">
      <c r="P199" s="124"/>
      <c r="Q199" s="124"/>
      <c r="R199" s="124"/>
      <c r="S199" s="124"/>
    </row>
    <row r="200" spans="16:19" s="116" customFormat="1">
      <c r="P200" s="124"/>
      <c r="Q200" s="124"/>
      <c r="R200" s="124"/>
      <c r="S200" s="124"/>
    </row>
    <row r="201" spans="16:19" s="116" customFormat="1">
      <c r="P201" s="124"/>
      <c r="Q201" s="124"/>
      <c r="R201" s="124"/>
      <c r="S201" s="124"/>
    </row>
    <row r="202" spans="16:19" s="116" customFormat="1">
      <c r="P202" s="124"/>
      <c r="Q202" s="124"/>
      <c r="R202" s="124"/>
      <c r="S202" s="124"/>
    </row>
    <row r="203" spans="16:19" s="116" customFormat="1">
      <c r="P203" s="124"/>
      <c r="Q203" s="124"/>
      <c r="R203" s="124"/>
      <c r="S203" s="124"/>
    </row>
    <row r="204" spans="16:19" s="116" customFormat="1">
      <c r="P204" s="124"/>
      <c r="Q204" s="124"/>
      <c r="R204" s="124"/>
      <c r="S204" s="124"/>
    </row>
    <row r="205" spans="16:19" s="116" customFormat="1">
      <c r="P205" s="124"/>
      <c r="Q205" s="124"/>
      <c r="R205" s="124"/>
      <c r="S205" s="124"/>
    </row>
    <row r="206" spans="16:19" s="116" customFormat="1">
      <c r="P206" s="124"/>
      <c r="Q206" s="124"/>
      <c r="R206" s="124"/>
      <c r="S206" s="124"/>
    </row>
    <row r="207" spans="16:19" s="116" customFormat="1">
      <c r="P207" s="124"/>
      <c r="Q207" s="124"/>
      <c r="R207" s="124"/>
      <c r="S207" s="124"/>
    </row>
    <row r="208" spans="16:19" s="116" customFormat="1">
      <c r="P208" s="124"/>
      <c r="Q208" s="124"/>
      <c r="R208" s="124"/>
      <c r="S208" s="124"/>
    </row>
    <row r="209" spans="16:19" s="116" customFormat="1">
      <c r="P209" s="124"/>
      <c r="Q209" s="124"/>
      <c r="R209" s="124"/>
      <c r="S209" s="124"/>
    </row>
    <row r="210" spans="16:19" s="116" customFormat="1">
      <c r="P210" s="124"/>
      <c r="Q210" s="124"/>
      <c r="R210" s="124"/>
      <c r="S210" s="124"/>
    </row>
    <row r="211" spans="16:19" s="116" customFormat="1">
      <c r="P211" s="124"/>
      <c r="Q211" s="124"/>
      <c r="R211" s="124"/>
      <c r="S211" s="124"/>
    </row>
  </sheetData>
  <sheetProtection password="CE99" sheet="1" objects="1" scenarios="1" formatCells="0" deleteRows="0"/>
  <mergeCells count="7">
    <mergeCell ref="W27:X27"/>
    <mergeCell ref="Z12:Z13"/>
    <mergeCell ref="F1:I1"/>
    <mergeCell ref="F2:I2"/>
    <mergeCell ref="D3:I3"/>
    <mergeCell ref="D4:G4"/>
    <mergeCell ref="Y12:Y13"/>
  </mergeCells>
  <conditionalFormatting sqref="S14:S24">
    <cfRule type="containsText" dxfId="0" priority="1" operator="containsText" text="t">
      <formula>NOT(ISERROR(SEARCH("t",S14)))</formula>
    </cfRule>
  </conditionalFormatting>
  <dataValidations count="5">
    <dataValidation type="list" allowBlank="1" showInputMessage="1" showErrorMessage="1" error="Enter a p, t or leave blank" sqref="S14:S24">
      <formula1>"T,P,t, p"</formula1>
    </dataValidation>
    <dataValidation type="list" allowBlank="1" showInputMessage="1" showErrorMessage="1" error="Entry must be erap, srap, other or left blank if not subsidized" sqref="P14:P24">
      <formula1>"ERAP,SRAP,OTHER,erap,srap,other"</formula1>
    </dataValidation>
    <dataValidation type="list" allowBlank="1" showErrorMessage="1" error="Enter a Y or leave blank" promptTitle="HC/Disabled" prompt="Insert a Y family HH is HC/Disabled." sqref="R14:R24">
      <formula1>"Y,y"</formula1>
    </dataValidation>
    <dataValidation type="custom" errorStyle="warning" allowBlank="1" showInputMessage="1" showErrorMessage="1" error="The Head of Household is less than 62 and a Y in column 18 is not identifying family as disabled.  This family does not qualify for State Elderly Housing." sqref="T14:T24">
      <formula1>"T14=""Alert"""</formula1>
    </dataValidation>
    <dataValidation type="list" allowBlank="1" showInputMessage="1" showErrorMessage="1" error="Enter and &quot;X&quot; if LIHTC, otherwise leave blank" prompt="Enter and &quot;X&quot; if LIHTC, otherwise leave blank" sqref="L3">
      <formula1>$M$1:$M$2</formula1>
    </dataValidation>
  </dataValidations>
  <pageMargins left="0.25" right="0.25" top="0.5" bottom="0.5" header="0" footer="0.05"/>
  <pageSetup paperSize="5" scale="51" fitToHeight="0" orientation="landscape" r:id="rId1"/>
  <headerFooter alignWithMargins="0">
    <oddFooter>&amp;R&amp;D&amp;F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3333FF"/>
    <pageSetUpPr autoPageBreaks="0" fitToPage="1"/>
  </sheetPr>
  <dimension ref="A1:AI113"/>
  <sheetViews>
    <sheetView showGridLines="0" zoomScale="90" zoomScaleNormal="90" workbookViewId="0">
      <selection activeCell="C8" sqref="C8"/>
    </sheetView>
  </sheetViews>
  <sheetFormatPr defaultRowHeight="12.75"/>
  <cols>
    <col min="1" max="1" width="19.140625" style="223" customWidth="1"/>
    <col min="2" max="16" width="14.7109375" style="223" customWidth="1"/>
    <col min="17" max="17" width="9.140625" style="223" customWidth="1"/>
    <col min="18" max="19" width="9.28515625" style="223" customWidth="1"/>
    <col min="20" max="20" width="9.42578125" style="223" customWidth="1"/>
    <col min="21" max="21" width="10.42578125" style="223" customWidth="1"/>
    <col min="22" max="22" width="10.85546875" style="223" customWidth="1"/>
    <col min="23" max="24" width="9.140625" style="223" customWidth="1"/>
    <col min="25" max="25" width="14.85546875" style="223" customWidth="1"/>
    <col min="26" max="26" width="8.7109375" style="223" customWidth="1"/>
    <col min="27" max="27" width="16.42578125" style="223" customWidth="1"/>
    <col min="28" max="28" width="18.85546875" style="223" customWidth="1"/>
    <col min="29" max="29" width="20.28515625" style="223" customWidth="1"/>
    <col min="30" max="30" width="13.28515625" style="223" customWidth="1"/>
    <col min="31" max="31" width="13.42578125" style="223" customWidth="1"/>
    <col min="32" max="16384" width="9.140625" style="223"/>
  </cols>
  <sheetData>
    <row r="1" spans="1:29" ht="17.100000000000001" customHeight="1"/>
    <row r="2" spans="1:29" ht="17.100000000000001" customHeight="1">
      <c r="A2" s="416" t="s">
        <v>261</v>
      </c>
      <c r="B2" s="416"/>
      <c r="C2" s="416"/>
      <c r="D2" s="416"/>
      <c r="E2" s="416"/>
      <c r="F2" s="416"/>
      <c r="G2" s="416"/>
      <c r="H2" s="416"/>
      <c r="I2" s="416"/>
      <c r="J2" s="391"/>
      <c r="K2" s="391"/>
      <c r="L2" s="391"/>
    </row>
    <row r="3" spans="1:29" ht="17.100000000000001" customHeight="1">
      <c r="A3" s="417"/>
      <c r="B3" s="417"/>
      <c r="C3" s="417"/>
      <c r="D3" s="417"/>
      <c r="E3" s="417"/>
      <c r="F3" s="417"/>
      <c r="G3" s="417"/>
      <c r="H3" s="417"/>
      <c r="I3" s="417"/>
      <c r="J3" s="391"/>
      <c r="K3" s="391"/>
      <c r="L3" s="391"/>
    </row>
    <row r="4" spans="1:29" ht="21" customHeight="1">
      <c r="A4" s="392"/>
      <c r="B4" s="392"/>
      <c r="C4" s="392"/>
      <c r="D4" s="392"/>
      <c r="E4" s="392"/>
      <c r="F4" s="392"/>
      <c r="G4" s="392"/>
      <c r="H4" s="392"/>
      <c r="I4" s="392"/>
      <c r="J4" s="391"/>
      <c r="K4" s="391"/>
      <c r="L4" s="391"/>
    </row>
    <row r="5" spans="1:29" s="387" customFormat="1" ht="15" customHeight="1">
      <c r="B5" s="390" t="s">
        <v>260</v>
      </c>
      <c r="C5" s="418"/>
      <c r="D5" s="419"/>
      <c r="E5" s="420"/>
      <c r="F5" s="389" t="s">
        <v>259</v>
      </c>
      <c r="G5" s="418"/>
      <c r="H5" s="419"/>
      <c r="I5" s="420"/>
      <c r="J5" s="388"/>
      <c r="M5" s="388"/>
      <c r="N5" s="388"/>
      <c r="O5" s="388"/>
      <c r="P5" s="388"/>
      <c r="Q5" s="388"/>
      <c r="R5" s="388"/>
      <c r="S5" s="388"/>
      <c r="T5" s="388"/>
      <c r="U5" s="388"/>
      <c r="V5" s="388"/>
      <c r="W5" s="388"/>
      <c r="X5" s="388"/>
      <c r="Y5" s="388"/>
      <c r="Z5" s="388"/>
      <c r="AA5" s="388"/>
      <c r="AB5" s="388"/>
      <c r="AC5" s="388"/>
    </row>
    <row r="6" spans="1:29" ht="9" customHeight="1">
      <c r="F6" s="234"/>
    </row>
    <row r="7" spans="1:29" ht="15" customHeight="1">
      <c r="B7" s="291" t="s">
        <v>258</v>
      </c>
      <c r="C7" s="437">
        <v>2019</v>
      </c>
      <c r="D7" s="438"/>
      <c r="G7" s="386" t="s">
        <v>257</v>
      </c>
      <c r="H7" s="435"/>
      <c r="I7" s="436"/>
    </row>
    <row r="8" spans="1:29" ht="10.5" customHeight="1">
      <c r="A8" s="286"/>
      <c r="B8" s="385"/>
      <c r="C8" s="385"/>
      <c r="D8" s="385"/>
      <c r="E8" s="385"/>
      <c r="F8" s="385"/>
      <c r="G8" s="385"/>
      <c r="H8" s="385"/>
      <c r="I8" s="385"/>
      <c r="J8" s="385"/>
    </row>
    <row r="9" spans="1:29" s="230" customFormat="1" ht="12">
      <c r="A9" s="434" t="s">
        <v>256</v>
      </c>
      <c r="B9" s="434"/>
      <c r="C9" s="434"/>
      <c r="D9" s="434"/>
      <c r="E9" s="434"/>
      <c r="F9" s="434"/>
      <c r="G9" s="434"/>
      <c r="H9" s="434"/>
      <c r="I9" s="434"/>
      <c r="J9" s="233"/>
      <c r="K9" s="232"/>
      <c r="L9" s="231"/>
      <c r="M9" s="231"/>
      <c r="N9" s="231"/>
      <c r="O9" s="231"/>
      <c r="P9" s="231"/>
      <c r="Q9" s="231"/>
      <c r="R9" s="231"/>
      <c r="S9" s="231"/>
    </row>
    <row r="10" spans="1:29" s="230" customFormat="1" ht="12">
      <c r="A10" s="233"/>
      <c r="B10" s="233"/>
      <c r="C10" s="233"/>
      <c r="D10" s="233"/>
      <c r="E10" s="233"/>
      <c r="F10" s="233"/>
      <c r="G10" s="233"/>
      <c r="H10" s="233"/>
      <c r="I10" s="233"/>
      <c r="J10" s="233"/>
      <c r="K10" s="240"/>
    </row>
    <row r="11" spans="1:29" ht="15" customHeight="1">
      <c r="A11" s="384"/>
      <c r="B11" s="425" t="s">
        <v>255</v>
      </c>
      <c r="C11" s="427" t="s">
        <v>254</v>
      </c>
      <c r="D11" s="428"/>
      <c r="E11" s="422" t="s">
        <v>253</v>
      </c>
      <c r="F11" s="423"/>
      <c r="G11" s="423"/>
      <c r="H11" s="423"/>
      <c r="I11" s="424"/>
    </row>
    <row r="12" spans="1:29" ht="45" customHeight="1">
      <c r="A12" s="383"/>
      <c r="B12" s="426"/>
      <c r="C12" s="382" t="s">
        <v>252</v>
      </c>
      <c r="D12" s="379" t="s">
        <v>251</v>
      </c>
      <c r="E12" s="382" t="s">
        <v>250</v>
      </c>
      <c r="F12" s="381" t="s">
        <v>249</v>
      </c>
      <c r="G12" s="380" t="s">
        <v>248</v>
      </c>
      <c r="H12" s="380" t="s">
        <v>247</v>
      </c>
      <c r="I12" s="379" t="s">
        <v>246</v>
      </c>
    </row>
    <row r="13" spans="1:29" ht="15" customHeight="1">
      <c r="A13" s="378" t="s">
        <v>245</v>
      </c>
      <c r="B13" s="377"/>
      <c r="C13" s="376"/>
      <c r="D13" s="376"/>
      <c r="E13" s="375"/>
      <c r="F13" s="374"/>
      <c r="G13" s="373"/>
      <c r="H13" s="373"/>
      <c r="I13" s="372"/>
    </row>
    <row r="14" spans="1:29" ht="15" customHeight="1">
      <c r="A14" s="371" t="s">
        <v>244</v>
      </c>
      <c r="B14" s="370"/>
      <c r="C14" s="369"/>
      <c r="D14" s="369"/>
      <c r="E14" s="368"/>
      <c r="F14" s="367"/>
      <c r="G14" s="366"/>
      <c r="H14" s="366"/>
      <c r="I14" s="365"/>
    </row>
    <row r="15" spans="1:29" ht="15" customHeight="1">
      <c r="A15" s="371" t="s">
        <v>243</v>
      </c>
      <c r="B15" s="370"/>
      <c r="C15" s="369"/>
      <c r="D15" s="369"/>
      <c r="E15" s="368"/>
      <c r="F15" s="367"/>
      <c r="G15" s="366"/>
      <c r="H15" s="366"/>
      <c r="I15" s="365"/>
    </row>
    <row r="16" spans="1:29" ht="15" customHeight="1">
      <c r="A16" s="371" t="s">
        <v>242</v>
      </c>
      <c r="B16" s="370"/>
      <c r="C16" s="369"/>
      <c r="D16" s="369"/>
      <c r="E16" s="368"/>
      <c r="F16" s="367"/>
      <c r="G16" s="366"/>
      <c r="H16" s="366"/>
      <c r="I16" s="365"/>
    </row>
    <row r="17" spans="1:26" ht="15" customHeight="1">
      <c r="A17" s="371" t="s">
        <v>241</v>
      </c>
      <c r="B17" s="370"/>
      <c r="C17" s="369"/>
      <c r="D17" s="369"/>
      <c r="E17" s="368"/>
      <c r="F17" s="367"/>
      <c r="G17" s="366"/>
      <c r="H17" s="366"/>
      <c r="I17" s="365"/>
    </row>
    <row r="18" spans="1:26" ht="15" customHeight="1">
      <c r="A18" s="363" t="s">
        <v>240</v>
      </c>
      <c r="B18" s="362"/>
      <c r="C18" s="364"/>
      <c r="D18" s="364"/>
      <c r="E18" s="359"/>
      <c r="F18" s="358"/>
      <c r="G18" s="357"/>
      <c r="H18" s="357"/>
      <c r="I18" s="356"/>
    </row>
    <row r="19" spans="1:26" ht="15" customHeight="1">
      <c r="A19" s="363" t="s">
        <v>239</v>
      </c>
      <c r="B19" s="362"/>
      <c r="C19" s="364"/>
      <c r="D19" s="364"/>
      <c r="E19" s="359"/>
      <c r="F19" s="358"/>
      <c r="G19" s="357"/>
      <c r="H19" s="357"/>
      <c r="I19" s="356"/>
    </row>
    <row r="20" spans="1:26" ht="15" customHeight="1">
      <c r="A20" s="363" t="s">
        <v>209</v>
      </c>
      <c r="B20" s="362"/>
      <c r="C20" s="361"/>
      <c r="D20" s="360"/>
      <c r="E20" s="359"/>
      <c r="F20" s="358"/>
      <c r="G20" s="357"/>
      <c r="H20" s="357"/>
      <c r="I20" s="356"/>
    </row>
    <row r="21" spans="1:26" ht="15" customHeight="1">
      <c r="A21" s="429" t="s">
        <v>24</v>
      </c>
      <c r="B21" s="430"/>
      <c r="C21" s="430"/>
      <c r="D21" s="431"/>
      <c r="E21" s="353">
        <f>SUM(E13:E20)</f>
        <v>0</v>
      </c>
      <c r="F21" s="355">
        <f>SUM(F13:F20)</f>
        <v>0</v>
      </c>
      <c r="G21" s="352">
        <f>SUM(G13:G20)</f>
        <v>0</v>
      </c>
      <c r="H21" s="352">
        <f>SUM(H13:H20)</f>
        <v>0</v>
      </c>
      <c r="I21" s="351">
        <f>SUM(I13:I20)</f>
        <v>0</v>
      </c>
    </row>
    <row r="22" spans="1:26" ht="15" customHeight="1">
      <c r="A22" s="348"/>
      <c r="B22" s="348"/>
      <c r="C22" s="348"/>
      <c r="D22" s="354" t="s">
        <v>238</v>
      </c>
      <c r="E22" s="353">
        <f>-FV(0.05,$H$7-$C$7,0,E21,0)</f>
        <v>0</v>
      </c>
      <c r="F22" s="352">
        <f>-FV(0.05,$H$7-$C$7,0,F21,0)</f>
        <v>0</v>
      </c>
      <c r="G22" s="352">
        <f>-FV(0.05,$H$7-$C$7,0,G21,0)</f>
        <v>0</v>
      </c>
      <c r="H22" s="352">
        <f>-FV(0.05,$H$7-$C$7,0,H21,0)</f>
        <v>0</v>
      </c>
      <c r="I22" s="351">
        <f>-FV(0.05,$H$7-$C$7,0,I21,0)</f>
        <v>0</v>
      </c>
    </row>
    <row r="23" spans="1:26" ht="7.5" customHeight="1">
      <c r="A23" s="350"/>
      <c r="B23" s="347"/>
      <c r="C23" s="345"/>
      <c r="D23" s="348"/>
      <c r="E23" s="349"/>
      <c r="F23" s="348"/>
      <c r="G23" s="348"/>
      <c r="H23" s="348"/>
      <c r="I23" s="347"/>
    </row>
    <row r="24" spans="1:26" ht="15" customHeight="1">
      <c r="A24" s="439" t="s">
        <v>237</v>
      </c>
      <c r="B24" s="440"/>
      <c r="C24" s="440"/>
      <c r="D24" s="441"/>
      <c r="E24" s="421"/>
      <c r="F24" s="421"/>
      <c r="G24" s="421"/>
      <c r="H24" s="421"/>
      <c r="I24" s="421"/>
      <c r="J24" s="343"/>
    </row>
    <row r="25" spans="1:26" ht="15" customHeight="1">
      <c r="A25" s="346"/>
      <c r="B25" s="345"/>
      <c r="C25" s="345"/>
      <c r="D25" s="344"/>
      <c r="E25" s="343"/>
      <c r="F25" s="343"/>
      <c r="G25" s="343"/>
      <c r="H25" s="343"/>
      <c r="I25" s="343"/>
      <c r="J25" s="343"/>
    </row>
    <row r="26" spans="1:26" s="230" customFormat="1" ht="12.75" customHeight="1">
      <c r="A26" s="434" t="s">
        <v>236</v>
      </c>
      <c r="B26" s="434"/>
      <c r="C26" s="434"/>
      <c r="D26" s="434"/>
      <c r="E26" s="434"/>
      <c r="F26" s="434"/>
      <c r="G26" s="434"/>
      <c r="H26" s="434"/>
      <c r="I26" s="434"/>
      <c r="J26" s="434"/>
      <c r="K26" s="434"/>
      <c r="L26" s="434"/>
      <c r="M26" s="434"/>
      <c r="N26" s="434"/>
      <c r="O26" s="434"/>
      <c r="P26" s="434"/>
      <c r="Q26" s="434"/>
      <c r="R26" s="434"/>
      <c r="S26" s="231"/>
    </row>
    <row r="27" spans="1:26" ht="9" customHeight="1"/>
    <row r="28" spans="1:26" s="286" customFormat="1" ht="15" customHeight="1">
      <c r="A28" s="342"/>
      <c r="B28" s="341"/>
      <c r="C28" s="279"/>
      <c r="D28" s="279"/>
      <c r="E28" s="279"/>
      <c r="F28" s="279"/>
      <c r="G28" s="279">
        <f>H7</f>
        <v>0</v>
      </c>
      <c r="H28" s="279">
        <f>H7</f>
        <v>0</v>
      </c>
      <c r="I28" s="279">
        <f>H7</f>
        <v>0</v>
      </c>
      <c r="J28" s="339">
        <f>H7</f>
        <v>0</v>
      </c>
      <c r="K28" s="340">
        <f>H7</f>
        <v>0</v>
      </c>
      <c r="L28" s="339">
        <f>H7</f>
        <v>0</v>
      </c>
      <c r="M28" s="339">
        <f>H7</f>
        <v>0</v>
      </c>
      <c r="N28" s="339">
        <f>M28</f>
        <v>0</v>
      </c>
      <c r="O28" s="279"/>
      <c r="P28" s="338">
        <f>H7</f>
        <v>0</v>
      </c>
      <c r="Q28" s="338"/>
      <c r="R28" s="279"/>
    </row>
    <row r="29" spans="1:26" s="283" customFormat="1" ht="71.25" customHeight="1">
      <c r="A29" s="271" t="s">
        <v>235</v>
      </c>
      <c r="B29" s="337" t="s">
        <v>201</v>
      </c>
      <c r="C29" s="274" t="s">
        <v>234</v>
      </c>
      <c r="D29" s="274" t="s">
        <v>233</v>
      </c>
      <c r="E29" s="274" t="s">
        <v>232</v>
      </c>
      <c r="F29" s="274" t="s">
        <v>231</v>
      </c>
      <c r="G29" s="274" t="s">
        <v>230</v>
      </c>
      <c r="H29" s="274" t="s">
        <v>229</v>
      </c>
      <c r="I29" s="274" t="s">
        <v>228</v>
      </c>
      <c r="J29" s="274" t="s">
        <v>227</v>
      </c>
      <c r="K29" s="336" t="s">
        <v>226</v>
      </c>
      <c r="L29" s="274" t="s">
        <v>225</v>
      </c>
      <c r="M29" s="274" t="s">
        <v>224</v>
      </c>
      <c r="N29" s="274" t="s">
        <v>223</v>
      </c>
      <c r="O29" s="274" t="s">
        <v>222</v>
      </c>
      <c r="P29" s="335" t="s">
        <v>221</v>
      </c>
      <c r="Q29" s="335" t="s">
        <v>220</v>
      </c>
      <c r="R29" s="334" t="s">
        <v>219</v>
      </c>
    </row>
    <row r="30" spans="1:26" s="328" customFormat="1" ht="14.25" customHeight="1">
      <c r="A30" s="333"/>
      <c r="B30" s="332"/>
      <c r="C30" s="269"/>
      <c r="D30" s="269"/>
      <c r="E30" s="269"/>
      <c r="F30" s="269"/>
      <c r="G30" s="269"/>
      <c r="H30" s="269"/>
      <c r="I30" s="269"/>
      <c r="J30" s="269"/>
      <c r="K30" s="331"/>
      <c r="L30" s="269"/>
      <c r="M30" s="269"/>
      <c r="N30" s="269"/>
      <c r="O30" s="269"/>
      <c r="P30" s="330"/>
      <c r="Q30" s="330"/>
      <c r="R30" s="329"/>
    </row>
    <row r="31" spans="1:26" s="225" customFormat="1" ht="15" customHeight="1">
      <c r="A31" s="327"/>
      <c r="B31" s="326"/>
      <c r="C31" s="325"/>
      <c r="D31" s="325"/>
      <c r="E31" s="325"/>
      <c r="F31" s="324"/>
      <c r="G31" s="262"/>
      <c r="H31" s="323">
        <f t="shared" ref="H31:H49" si="0">IF(B31&gt;100%,0,IF(C31="",0,IF(AND(B31&lt;=100%,C31=0),$E$22,IF(AND(B31&lt;=100%,C31=1),$F$22,IF(AND(B31&lt;=100%,C31=2),$G$22,IF(AND(B31&lt;=100%,C31=3),$H$22,IF(AND(B31&lt;=100%,C31&gt;=4),$I$22,0)))))))</f>
        <v>0</v>
      </c>
      <c r="I31" s="320">
        <f t="shared" ref="I31:I49" si="1">G31-H31</f>
        <v>0</v>
      </c>
      <c r="J31" s="322"/>
      <c r="K31" s="321">
        <f t="shared" ref="K31:K49" si="2">J31+I31</f>
        <v>0</v>
      </c>
      <c r="L31" s="320">
        <f t="shared" ref="L31:L49" si="3">(I31)*D31*12</f>
        <v>0</v>
      </c>
      <c r="M31" s="320">
        <f t="shared" ref="M31:M49" si="4">J31*D31*12</f>
        <v>0</v>
      </c>
      <c r="N31" s="320">
        <f t="shared" ref="N31:N49" si="5">M31+L31</f>
        <v>0</v>
      </c>
      <c r="O31" s="298" t="str">
        <f t="shared" ref="O31:O49" si="6">IF(B31=25%,2.5%,IF(AND(B31&gt;25%,B31&lt;=60%),5%,IF(AND(B31&gt;60%,B31&lt;=80%),7%,IF(B31&gt;80%,10%,"n/a"))))</f>
        <v>n/a</v>
      </c>
      <c r="P31" s="319">
        <f t="shared" ref="P31:P49" si="7">IF(O31="n/a",0,((L31+M31)*(1-O31)))</f>
        <v>0</v>
      </c>
      <c r="Q31" s="319">
        <f t="shared" ref="Q31:Q49" si="8">IF(O31="n/a",0,O31*N31)</f>
        <v>0</v>
      </c>
      <c r="R31" s="308">
        <f t="shared" ref="R31:R49" si="9">E31*D31</f>
        <v>0</v>
      </c>
      <c r="Y31" s="258">
        <v>0.25</v>
      </c>
      <c r="Z31" s="281">
        <v>0</v>
      </c>
    </row>
    <row r="32" spans="1:26" s="225" customFormat="1" ht="15" customHeight="1">
      <c r="A32" s="318"/>
      <c r="B32" s="317"/>
      <c r="C32" s="316"/>
      <c r="D32" s="316"/>
      <c r="E32" s="316"/>
      <c r="F32" s="314"/>
      <c r="G32" s="255"/>
      <c r="H32" s="313">
        <f t="shared" si="0"/>
        <v>0</v>
      </c>
      <c r="I32" s="310">
        <f t="shared" si="1"/>
        <v>0</v>
      </c>
      <c r="J32" s="312"/>
      <c r="K32" s="311">
        <f t="shared" si="2"/>
        <v>0</v>
      </c>
      <c r="L32" s="310">
        <f t="shared" si="3"/>
        <v>0</v>
      </c>
      <c r="M32" s="310">
        <f t="shared" si="4"/>
        <v>0</v>
      </c>
      <c r="N32" s="310">
        <f t="shared" si="5"/>
        <v>0</v>
      </c>
      <c r="O32" s="298" t="str">
        <f t="shared" si="6"/>
        <v>n/a</v>
      </c>
      <c r="P32" s="309">
        <f t="shared" si="7"/>
        <v>0</v>
      </c>
      <c r="Q32" s="309">
        <f t="shared" si="8"/>
        <v>0</v>
      </c>
      <c r="R32" s="308">
        <f t="shared" si="9"/>
        <v>0</v>
      </c>
      <c r="Y32" s="258">
        <v>0.5</v>
      </c>
      <c r="Z32" s="225">
        <v>1</v>
      </c>
    </row>
    <row r="33" spans="1:26" s="225" customFormat="1" ht="15" customHeight="1">
      <c r="A33" s="318"/>
      <c r="B33" s="317"/>
      <c r="C33" s="316"/>
      <c r="D33" s="316"/>
      <c r="E33" s="316"/>
      <c r="F33" s="314"/>
      <c r="G33" s="255"/>
      <c r="H33" s="313">
        <f t="shared" si="0"/>
        <v>0</v>
      </c>
      <c r="I33" s="310">
        <f t="shared" si="1"/>
        <v>0</v>
      </c>
      <c r="J33" s="312"/>
      <c r="K33" s="311">
        <f t="shared" si="2"/>
        <v>0</v>
      </c>
      <c r="L33" s="310">
        <f t="shared" si="3"/>
        <v>0</v>
      </c>
      <c r="M33" s="310">
        <f t="shared" si="4"/>
        <v>0</v>
      </c>
      <c r="N33" s="310">
        <f t="shared" si="5"/>
        <v>0</v>
      </c>
      <c r="O33" s="298" t="str">
        <f t="shared" si="6"/>
        <v>n/a</v>
      </c>
      <c r="P33" s="309">
        <f t="shared" si="7"/>
        <v>0</v>
      </c>
      <c r="Q33" s="309">
        <f t="shared" si="8"/>
        <v>0</v>
      </c>
      <c r="R33" s="308">
        <f t="shared" si="9"/>
        <v>0</v>
      </c>
      <c r="Y33" s="258">
        <v>0.6</v>
      </c>
      <c r="Z33" s="225">
        <v>2</v>
      </c>
    </row>
    <row r="34" spans="1:26" s="225" customFormat="1" ht="15" customHeight="1">
      <c r="A34" s="318"/>
      <c r="B34" s="317"/>
      <c r="C34" s="316"/>
      <c r="D34" s="316"/>
      <c r="E34" s="316"/>
      <c r="F34" s="314"/>
      <c r="G34" s="255"/>
      <c r="H34" s="313">
        <f t="shared" si="0"/>
        <v>0</v>
      </c>
      <c r="I34" s="310">
        <f t="shared" si="1"/>
        <v>0</v>
      </c>
      <c r="J34" s="312"/>
      <c r="K34" s="311">
        <f t="shared" si="2"/>
        <v>0</v>
      </c>
      <c r="L34" s="310">
        <f t="shared" si="3"/>
        <v>0</v>
      </c>
      <c r="M34" s="310">
        <f t="shared" si="4"/>
        <v>0</v>
      </c>
      <c r="N34" s="310">
        <f t="shared" si="5"/>
        <v>0</v>
      </c>
      <c r="O34" s="298" t="str">
        <f t="shared" si="6"/>
        <v>n/a</v>
      </c>
      <c r="P34" s="309">
        <f t="shared" si="7"/>
        <v>0</v>
      </c>
      <c r="Q34" s="309">
        <f t="shared" si="8"/>
        <v>0</v>
      </c>
      <c r="R34" s="308">
        <f t="shared" si="9"/>
        <v>0</v>
      </c>
      <c r="Y34" s="258">
        <v>0.8</v>
      </c>
      <c r="Z34" s="225">
        <v>3</v>
      </c>
    </row>
    <row r="35" spans="1:26" s="225" customFormat="1" ht="15" customHeight="1">
      <c r="A35" s="318"/>
      <c r="B35" s="317"/>
      <c r="C35" s="316"/>
      <c r="D35" s="316"/>
      <c r="E35" s="315"/>
      <c r="F35" s="314"/>
      <c r="G35" s="255"/>
      <c r="H35" s="313">
        <f t="shared" si="0"/>
        <v>0</v>
      </c>
      <c r="I35" s="310">
        <f t="shared" si="1"/>
        <v>0</v>
      </c>
      <c r="J35" s="312"/>
      <c r="K35" s="311">
        <f t="shared" si="2"/>
        <v>0</v>
      </c>
      <c r="L35" s="310">
        <f t="shared" si="3"/>
        <v>0</v>
      </c>
      <c r="M35" s="310">
        <f t="shared" si="4"/>
        <v>0</v>
      </c>
      <c r="N35" s="310">
        <f t="shared" si="5"/>
        <v>0</v>
      </c>
      <c r="O35" s="298" t="str">
        <f t="shared" si="6"/>
        <v>n/a</v>
      </c>
      <c r="P35" s="309">
        <f t="shared" si="7"/>
        <v>0</v>
      </c>
      <c r="Q35" s="309">
        <f t="shared" si="8"/>
        <v>0</v>
      </c>
      <c r="R35" s="308">
        <f t="shared" si="9"/>
        <v>0</v>
      </c>
      <c r="W35" s="225" t="s">
        <v>218</v>
      </c>
      <c r="Y35" s="258">
        <v>1</v>
      </c>
      <c r="Z35" s="225">
        <v>4</v>
      </c>
    </row>
    <row r="36" spans="1:26" s="225" customFormat="1" ht="15" customHeight="1">
      <c r="A36" s="318"/>
      <c r="B36" s="317"/>
      <c r="C36" s="316"/>
      <c r="D36" s="316"/>
      <c r="E36" s="315"/>
      <c r="F36" s="314"/>
      <c r="G36" s="255"/>
      <c r="H36" s="313">
        <f t="shared" si="0"/>
        <v>0</v>
      </c>
      <c r="I36" s="310">
        <f t="shared" si="1"/>
        <v>0</v>
      </c>
      <c r="J36" s="312"/>
      <c r="K36" s="311">
        <f t="shared" si="2"/>
        <v>0</v>
      </c>
      <c r="L36" s="310">
        <f t="shared" si="3"/>
        <v>0</v>
      </c>
      <c r="M36" s="310">
        <f t="shared" si="4"/>
        <v>0</v>
      </c>
      <c r="N36" s="310">
        <f t="shared" si="5"/>
        <v>0</v>
      </c>
      <c r="O36" s="298" t="str">
        <f t="shared" si="6"/>
        <v>n/a</v>
      </c>
      <c r="P36" s="309">
        <f t="shared" si="7"/>
        <v>0</v>
      </c>
      <c r="Q36" s="309">
        <f t="shared" si="8"/>
        <v>0</v>
      </c>
      <c r="R36" s="308">
        <f t="shared" si="9"/>
        <v>0</v>
      </c>
      <c r="W36" s="225" t="s">
        <v>217</v>
      </c>
      <c r="Y36" s="258">
        <v>1.2</v>
      </c>
      <c r="Z36" s="225">
        <v>5</v>
      </c>
    </row>
    <row r="37" spans="1:26" s="225" customFormat="1" ht="15" customHeight="1">
      <c r="A37" s="318"/>
      <c r="B37" s="317"/>
      <c r="C37" s="316"/>
      <c r="D37" s="316"/>
      <c r="E37" s="315"/>
      <c r="F37" s="314"/>
      <c r="G37" s="255"/>
      <c r="H37" s="313">
        <f t="shared" si="0"/>
        <v>0</v>
      </c>
      <c r="I37" s="310">
        <f t="shared" si="1"/>
        <v>0</v>
      </c>
      <c r="J37" s="312"/>
      <c r="K37" s="311">
        <f t="shared" si="2"/>
        <v>0</v>
      </c>
      <c r="L37" s="310">
        <f t="shared" si="3"/>
        <v>0</v>
      </c>
      <c r="M37" s="310">
        <f t="shared" si="4"/>
        <v>0</v>
      </c>
      <c r="N37" s="310">
        <f t="shared" si="5"/>
        <v>0</v>
      </c>
      <c r="O37" s="298" t="str">
        <f t="shared" si="6"/>
        <v>n/a</v>
      </c>
      <c r="P37" s="309">
        <f t="shared" si="7"/>
        <v>0</v>
      </c>
      <c r="Q37" s="309">
        <f t="shared" si="8"/>
        <v>0</v>
      </c>
      <c r="R37" s="308">
        <f t="shared" si="9"/>
        <v>0</v>
      </c>
      <c r="W37" s="225" t="s">
        <v>216</v>
      </c>
      <c r="Y37" s="258" t="s">
        <v>215</v>
      </c>
    </row>
    <row r="38" spans="1:26" s="225" customFormat="1" ht="15" customHeight="1">
      <c r="A38" s="318"/>
      <c r="B38" s="317"/>
      <c r="C38" s="316"/>
      <c r="D38" s="316"/>
      <c r="E38" s="315"/>
      <c r="F38" s="314"/>
      <c r="G38" s="255"/>
      <c r="H38" s="313">
        <f t="shared" si="0"/>
        <v>0</v>
      </c>
      <c r="I38" s="310">
        <f t="shared" si="1"/>
        <v>0</v>
      </c>
      <c r="J38" s="312"/>
      <c r="K38" s="311">
        <f t="shared" si="2"/>
        <v>0</v>
      </c>
      <c r="L38" s="310">
        <f t="shared" si="3"/>
        <v>0</v>
      </c>
      <c r="M38" s="310">
        <f t="shared" si="4"/>
        <v>0</v>
      </c>
      <c r="N38" s="310">
        <f t="shared" si="5"/>
        <v>0</v>
      </c>
      <c r="O38" s="298" t="str">
        <f t="shared" si="6"/>
        <v>n/a</v>
      </c>
      <c r="P38" s="309">
        <f t="shared" si="7"/>
        <v>0</v>
      </c>
      <c r="Q38" s="309">
        <f t="shared" si="8"/>
        <v>0</v>
      </c>
      <c r="R38" s="308">
        <f t="shared" si="9"/>
        <v>0</v>
      </c>
      <c r="W38" s="225" t="s">
        <v>214</v>
      </c>
    </row>
    <row r="39" spans="1:26" s="225" customFormat="1" ht="15" customHeight="1">
      <c r="A39" s="318"/>
      <c r="B39" s="317"/>
      <c r="C39" s="316"/>
      <c r="D39" s="316"/>
      <c r="E39" s="315"/>
      <c r="F39" s="314"/>
      <c r="G39" s="255"/>
      <c r="H39" s="313">
        <f t="shared" si="0"/>
        <v>0</v>
      </c>
      <c r="I39" s="310">
        <f t="shared" si="1"/>
        <v>0</v>
      </c>
      <c r="J39" s="312"/>
      <c r="K39" s="311">
        <f t="shared" si="2"/>
        <v>0</v>
      </c>
      <c r="L39" s="310">
        <f t="shared" si="3"/>
        <v>0</v>
      </c>
      <c r="M39" s="310">
        <f t="shared" si="4"/>
        <v>0</v>
      </c>
      <c r="N39" s="310">
        <f t="shared" si="5"/>
        <v>0</v>
      </c>
      <c r="O39" s="298" t="str">
        <f t="shared" si="6"/>
        <v>n/a</v>
      </c>
      <c r="P39" s="309">
        <f t="shared" si="7"/>
        <v>0</v>
      </c>
      <c r="Q39" s="309">
        <f t="shared" si="8"/>
        <v>0</v>
      </c>
      <c r="R39" s="308">
        <f t="shared" si="9"/>
        <v>0</v>
      </c>
      <c r="W39" s="225" t="s">
        <v>213</v>
      </c>
    </row>
    <row r="40" spans="1:26" s="225" customFormat="1" ht="15" customHeight="1">
      <c r="A40" s="318"/>
      <c r="B40" s="317"/>
      <c r="C40" s="316"/>
      <c r="D40" s="316"/>
      <c r="E40" s="315"/>
      <c r="F40" s="314"/>
      <c r="G40" s="255"/>
      <c r="H40" s="313">
        <f t="shared" si="0"/>
        <v>0</v>
      </c>
      <c r="I40" s="310">
        <f t="shared" si="1"/>
        <v>0</v>
      </c>
      <c r="J40" s="312"/>
      <c r="K40" s="311">
        <f t="shared" si="2"/>
        <v>0</v>
      </c>
      <c r="L40" s="310">
        <f t="shared" si="3"/>
        <v>0</v>
      </c>
      <c r="M40" s="310">
        <f t="shared" si="4"/>
        <v>0</v>
      </c>
      <c r="N40" s="310">
        <f t="shared" si="5"/>
        <v>0</v>
      </c>
      <c r="O40" s="298" t="str">
        <f t="shared" si="6"/>
        <v>n/a</v>
      </c>
      <c r="P40" s="309">
        <f t="shared" si="7"/>
        <v>0</v>
      </c>
      <c r="Q40" s="309">
        <f t="shared" si="8"/>
        <v>0</v>
      </c>
      <c r="R40" s="308">
        <f t="shared" si="9"/>
        <v>0</v>
      </c>
      <c r="W40" s="225" t="s">
        <v>212</v>
      </c>
    </row>
    <row r="41" spans="1:26" s="225" customFormat="1" ht="15" customHeight="1">
      <c r="A41" s="318"/>
      <c r="B41" s="317"/>
      <c r="C41" s="316"/>
      <c r="D41" s="316"/>
      <c r="E41" s="315"/>
      <c r="F41" s="314"/>
      <c r="G41" s="255"/>
      <c r="H41" s="313">
        <f t="shared" si="0"/>
        <v>0</v>
      </c>
      <c r="I41" s="310">
        <f t="shared" si="1"/>
        <v>0</v>
      </c>
      <c r="J41" s="312"/>
      <c r="K41" s="311">
        <f t="shared" si="2"/>
        <v>0</v>
      </c>
      <c r="L41" s="310">
        <f t="shared" si="3"/>
        <v>0</v>
      </c>
      <c r="M41" s="310">
        <f t="shared" si="4"/>
        <v>0</v>
      </c>
      <c r="N41" s="310">
        <f t="shared" si="5"/>
        <v>0</v>
      </c>
      <c r="O41" s="298" t="str">
        <f t="shared" si="6"/>
        <v>n/a</v>
      </c>
      <c r="P41" s="309">
        <f t="shared" si="7"/>
        <v>0</v>
      </c>
      <c r="Q41" s="309">
        <f t="shared" si="8"/>
        <v>0</v>
      </c>
      <c r="R41" s="308">
        <f t="shared" si="9"/>
        <v>0</v>
      </c>
      <c r="W41" s="225" t="s">
        <v>211</v>
      </c>
    </row>
    <row r="42" spans="1:26" s="225" customFormat="1" ht="15" customHeight="1">
      <c r="A42" s="318"/>
      <c r="B42" s="317"/>
      <c r="C42" s="316"/>
      <c r="D42" s="316"/>
      <c r="E42" s="315"/>
      <c r="F42" s="314"/>
      <c r="G42" s="255"/>
      <c r="H42" s="313">
        <f t="shared" si="0"/>
        <v>0</v>
      </c>
      <c r="I42" s="310">
        <f t="shared" si="1"/>
        <v>0</v>
      </c>
      <c r="J42" s="312"/>
      <c r="K42" s="311">
        <f t="shared" si="2"/>
        <v>0</v>
      </c>
      <c r="L42" s="310">
        <f t="shared" si="3"/>
        <v>0</v>
      </c>
      <c r="M42" s="310">
        <f t="shared" si="4"/>
        <v>0</v>
      </c>
      <c r="N42" s="310">
        <f t="shared" si="5"/>
        <v>0</v>
      </c>
      <c r="O42" s="298" t="str">
        <f t="shared" si="6"/>
        <v>n/a</v>
      </c>
      <c r="P42" s="309">
        <f t="shared" si="7"/>
        <v>0</v>
      </c>
      <c r="Q42" s="309">
        <f t="shared" si="8"/>
        <v>0</v>
      </c>
      <c r="R42" s="308">
        <f t="shared" si="9"/>
        <v>0</v>
      </c>
      <c r="W42" s="225" t="s">
        <v>210</v>
      </c>
    </row>
    <row r="43" spans="1:26" s="225" customFormat="1" ht="15" customHeight="1">
      <c r="A43" s="318"/>
      <c r="B43" s="317"/>
      <c r="C43" s="316"/>
      <c r="D43" s="316"/>
      <c r="E43" s="315"/>
      <c r="F43" s="314"/>
      <c r="G43" s="255"/>
      <c r="H43" s="313">
        <f t="shared" si="0"/>
        <v>0</v>
      </c>
      <c r="I43" s="310">
        <f t="shared" si="1"/>
        <v>0</v>
      </c>
      <c r="J43" s="312"/>
      <c r="K43" s="311">
        <f t="shared" si="2"/>
        <v>0</v>
      </c>
      <c r="L43" s="310">
        <f t="shared" si="3"/>
        <v>0</v>
      </c>
      <c r="M43" s="310">
        <f t="shared" si="4"/>
        <v>0</v>
      </c>
      <c r="N43" s="310">
        <f t="shared" si="5"/>
        <v>0</v>
      </c>
      <c r="O43" s="298" t="str">
        <f t="shared" si="6"/>
        <v>n/a</v>
      </c>
      <c r="P43" s="309">
        <f t="shared" si="7"/>
        <v>0</v>
      </c>
      <c r="Q43" s="309">
        <f t="shared" si="8"/>
        <v>0</v>
      </c>
      <c r="R43" s="308">
        <f t="shared" si="9"/>
        <v>0</v>
      </c>
      <c r="W43" s="225" t="s">
        <v>209</v>
      </c>
    </row>
    <row r="44" spans="1:26" s="225" customFormat="1" ht="15" customHeight="1">
      <c r="A44" s="318"/>
      <c r="B44" s="317"/>
      <c r="C44" s="316"/>
      <c r="D44" s="316"/>
      <c r="E44" s="315"/>
      <c r="F44" s="314"/>
      <c r="G44" s="255"/>
      <c r="H44" s="313">
        <f t="shared" si="0"/>
        <v>0</v>
      </c>
      <c r="I44" s="310">
        <f t="shared" si="1"/>
        <v>0</v>
      </c>
      <c r="J44" s="312"/>
      <c r="K44" s="311">
        <f t="shared" si="2"/>
        <v>0</v>
      </c>
      <c r="L44" s="310">
        <f t="shared" si="3"/>
        <v>0</v>
      </c>
      <c r="M44" s="310">
        <f t="shared" si="4"/>
        <v>0</v>
      </c>
      <c r="N44" s="310">
        <f t="shared" si="5"/>
        <v>0</v>
      </c>
      <c r="O44" s="298" t="str">
        <f t="shared" si="6"/>
        <v>n/a</v>
      </c>
      <c r="P44" s="309">
        <f t="shared" si="7"/>
        <v>0</v>
      </c>
      <c r="Q44" s="309">
        <f t="shared" si="8"/>
        <v>0</v>
      </c>
      <c r="R44" s="308">
        <f t="shared" si="9"/>
        <v>0</v>
      </c>
    </row>
    <row r="45" spans="1:26" s="225" customFormat="1" ht="15" customHeight="1">
      <c r="A45" s="318"/>
      <c r="B45" s="317"/>
      <c r="C45" s="316"/>
      <c r="D45" s="316"/>
      <c r="E45" s="315"/>
      <c r="F45" s="314"/>
      <c r="G45" s="255"/>
      <c r="H45" s="313">
        <f t="shared" si="0"/>
        <v>0</v>
      </c>
      <c r="I45" s="310">
        <f t="shared" si="1"/>
        <v>0</v>
      </c>
      <c r="J45" s="312"/>
      <c r="K45" s="311">
        <f t="shared" si="2"/>
        <v>0</v>
      </c>
      <c r="L45" s="310">
        <f t="shared" si="3"/>
        <v>0</v>
      </c>
      <c r="M45" s="310">
        <f t="shared" si="4"/>
        <v>0</v>
      </c>
      <c r="N45" s="310">
        <f t="shared" si="5"/>
        <v>0</v>
      </c>
      <c r="O45" s="298" t="str">
        <f t="shared" si="6"/>
        <v>n/a</v>
      </c>
      <c r="P45" s="309">
        <f t="shared" si="7"/>
        <v>0</v>
      </c>
      <c r="Q45" s="309">
        <f t="shared" si="8"/>
        <v>0</v>
      </c>
      <c r="R45" s="308">
        <f t="shared" si="9"/>
        <v>0</v>
      </c>
    </row>
    <row r="46" spans="1:26" s="225" customFormat="1" ht="15" customHeight="1">
      <c r="A46" s="318"/>
      <c r="B46" s="317"/>
      <c r="C46" s="316"/>
      <c r="D46" s="316"/>
      <c r="E46" s="315"/>
      <c r="F46" s="314"/>
      <c r="G46" s="255"/>
      <c r="H46" s="313">
        <f t="shared" si="0"/>
        <v>0</v>
      </c>
      <c r="I46" s="310">
        <f t="shared" si="1"/>
        <v>0</v>
      </c>
      <c r="J46" s="312"/>
      <c r="K46" s="311">
        <f t="shared" si="2"/>
        <v>0</v>
      </c>
      <c r="L46" s="310">
        <f t="shared" si="3"/>
        <v>0</v>
      </c>
      <c r="M46" s="310">
        <f t="shared" si="4"/>
        <v>0</v>
      </c>
      <c r="N46" s="310">
        <f t="shared" si="5"/>
        <v>0</v>
      </c>
      <c r="O46" s="298" t="str">
        <f t="shared" si="6"/>
        <v>n/a</v>
      </c>
      <c r="P46" s="309">
        <f t="shared" si="7"/>
        <v>0</v>
      </c>
      <c r="Q46" s="309">
        <f t="shared" si="8"/>
        <v>0</v>
      </c>
      <c r="R46" s="308">
        <f t="shared" si="9"/>
        <v>0</v>
      </c>
    </row>
    <row r="47" spans="1:26" s="225" customFormat="1" ht="15" customHeight="1">
      <c r="A47" s="318"/>
      <c r="B47" s="317"/>
      <c r="C47" s="316"/>
      <c r="D47" s="316"/>
      <c r="E47" s="315"/>
      <c r="F47" s="314"/>
      <c r="G47" s="255"/>
      <c r="H47" s="313">
        <f t="shared" si="0"/>
        <v>0</v>
      </c>
      <c r="I47" s="310">
        <f t="shared" si="1"/>
        <v>0</v>
      </c>
      <c r="J47" s="312"/>
      <c r="K47" s="311">
        <f t="shared" si="2"/>
        <v>0</v>
      </c>
      <c r="L47" s="310">
        <f t="shared" si="3"/>
        <v>0</v>
      </c>
      <c r="M47" s="310">
        <f t="shared" si="4"/>
        <v>0</v>
      </c>
      <c r="N47" s="310">
        <f t="shared" si="5"/>
        <v>0</v>
      </c>
      <c r="O47" s="298" t="str">
        <f t="shared" si="6"/>
        <v>n/a</v>
      </c>
      <c r="P47" s="309">
        <f t="shared" si="7"/>
        <v>0</v>
      </c>
      <c r="Q47" s="309">
        <f t="shared" si="8"/>
        <v>0</v>
      </c>
      <c r="R47" s="308">
        <f t="shared" si="9"/>
        <v>0</v>
      </c>
    </row>
    <row r="48" spans="1:26" s="225" customFormat="1" ht="15" customHeight="1">
      <c r="A48" s="318"/>
      <c r="B48" s="317"/>
      <c r="C48" s="316"/>
      <c r="D48" s="316"/>
      <c r="E48" s="315"/>
      <c r="F48" s="314"/>
      <c r="G48" s="255"/>
      <c r="H48" s="313">
        <f t="shared" si="0"/>
        <v>0</v>
      </c>
      <c r="I48" s="310">
        <f t="shared" si="1"/>
        <v>0</v>
      </c>
      <c r="J48" s="312"/>
      <c r="K48" s="311">
        <f t="shared" si="2"/>
        <v>0</v>
      </c>
      <c r="L48" s="310">
        <f t="shared" si="3"/>
        <v>0</v>
      </c>
      <c r="M48" s="310">
        <f t="shared" si="4"/>
        <v>0</v>
      </c>
      <c r="N48" s="310">
        <f t="shared" si="5"/>
        <v>0</v>
      </c>
      <c r="O48" s="298" t="str">
        <f t="shared" si="6"/>
        <v>n/a</v>
      </c>
      <c r="P48" s="309">
        <f t="shared" si="7"/>
        <v>0</v>
      </c>
      <c r="Q48" s="309">
        <f t="shared" si="8"/>
        <v>0</v>
      </c>
      <c r="R48" s="308">
        <f t="shared" si="9"/>
        <v>0</v>
      </c>
    </row>
    <row r="49" spans="1:35" s="225" customFormat="1" ht="15" customHeight="1">
      <c r="A49" s="307"/>
      <c r="B49" s="306"/>
      <c r="C49" s="305"/>
      <c r="D49" s="305"/>
      <c r="E49" s="304"/>
      <c r="F49" s="303"/>
      <c r="G49" s="247"/>
      <c r="H49" s="302">
        <f t="shared" si="0"/>
        <v>0</v>
      </c>
      <c r="I49" s="299">
        <f t="shared" si="1"/>
        <v>0</v>
      </c>
      <c r="J49" s="301"/>
      <c r="K49" s="300">
        <f t="shared" si="2"/>
        <v>0</v>
      </c>
      <c r="L49" s="299">
        <f t="shared" si="3"/>
        <v>0</v>
      </c>
      <c r="M49" s="299">
        <f t="shared" si="4"/>
        <v>0</v>
      </c>
      <c r="N49" s="299">
        <f t="shared" si="5"/>
        <v>0</v>
      </c>
      <c r="O49" s="298" t="str">
        <f t="shared" si="6"/>
        <v>n/a</v>
      </c>
      <c r="P49" s="297">
        <f t="shared" si="7"/>
        <v>0</v>
      </c>
      <c r="Q49" s="297">
        <f t="shared" si="8"/>
        <v>0</v>
      </c>
      <c r="R49" s="296">
        <f t="shared" si="9"/>
        <v>0</v>
      </c>
    </row>
    <row r="50" spans="1:35" ht="15" customHeight="1">
      <c r="D50" s="295">
        <f>SUM(D31:D49)</f>
        <v>0</v>
      </c>
      <c r="K50" s="293">
        <f>SUM(K31:K49)</f>
        <v>0</v>
      </c>
      <c r="L50" s="293">
        <f>SUM(L31:L49)</f>
        <v>0</v>
      </c>
      <c r="M50" s="293">
        <f>SUM(M31:M49)</f>
        <v>0</v>
      </c>
      <c r="N50" s="293">
        <f>SUM(N31:N49)</f>
        <v>0</v>
      </c>
      <c r="O50" s="294">
        <f>(L50+M50-P50)</f>
        <v>0</v>
      </c>
      <c r="P50" s="293">
        <f>SUM(P31:P49)</f>
        <v>0</v>
      </c>
      <c r="Y50" s="225"/>
    </row>
    <row r="51" spans="1:35" s="286" customFormat="1" ht="15" customHeight="1">
      <c r="A51" s="223"/>
      <c r="B51" s="291"/>
      <c r="C51" s="292"/>
      <c r="D51" s="292"/>
      <c r="E51" s="223"/>
      <c r="F51" s="223"/>
      <c r="G51" s="291"/>
      <c r="H51" s="290"/>
      <c r="I51" s="289"/>
      <c r="J51" s="288"/>
      <c r="R51" s="223"/>
      <c r="S51" s="223"/>
      <c r="T51" s="223"/>
      <c r="U51" s="223"/>
      <c r="V51" s="223"/>
      <c r="W51" s="223"/>
      <c r="X51" s="223"/>
      <c r="Y51" s="225"/>
      <c r="Z51" s="223"/>
      <c r="AA51" s="223"/>
      <c r="AB51" s="223"/>
      <c r="AC51" s="223"/>
      <c r="AD51" s="223"/>
      <c r="AE51" s="223"/>
      <c r="AF51" s="223"/>
      <c r="AG51" s="223"/>
      <c r="AH51" s="223"/>
    </row>
    <row r="52" spans="1:35" s="283" customFormat="1" ht="15" customHeight="1">
      <c r="A52" s="241"/>
      <c r="B52" s="234" t="s">
        <v>208</v>
      </c>
      <c r="C52" s="287">
        <f>SUMIFS(D31:D49,B31:B49,"&lt;=60%",A31:A49,$W$35)+SUMIFS(D31:D49,B31:B49,"&lt;=60%",A31:A49,$W$39)+SUMIFS(D31:D49,B31:B49,"&lt;=60%",A31:A49,$W$40)+SUMIFS(D31:D49,B31:B49,"&lt;=60%",A31:A49,$W$41)</f>
        <v>0</v>
      </c>
      <c r="D52" s="250"/>
      <c r="E52" s="285"/>
      <c r="F52" s="251" t="s">
        <v>207</v>
      </c>
      <c r="G52" s="287">
        <f>SUMIF(B31:B49,"=80%",D31:D49)</f>
        <v>0</v>
      </c>
      <c r="H52" s="285"/>
      <c r="I52" s="251" t="s">
        <v>206</v>
      </c>
      <c r="J52" s="287">
        <f>D50-G52-C52</f>
        <v>0</v>
      </c>
      <c r="K52" s="284"/>
      <c r="S52" s="286"/>
      <c r="T52" s="286"/>
      <c r="U52" s="286"/>
      <c r="V52" s="286"/>
      <c r="W52" s="286"/>
      <c r="X52" s="286"/>
      <c r="Y52" s="286"/>
      <c r="Z52" s="286"/>
      <c r="AA52" s="286"/>
      <c r="AB52" s="286"/>
      <c r="AC52" s="286"/>
      <c r="AD52" s="286"/>
      <c r="AE52" s="286"/>
      <c r="AF52" s="286"/>
      <c r="AG52" s="286"/>
      <c r="AH52" s="286"/>
      <c r="AI52" s="286"/>
    </row>
    <row r="53" spans="1:35" s="282" customFormat="1" ht="15" customHeight="1">
      <c r="A53" s="241"/>
      <c r="B53" s="234"/>
      <c r="C53" s="250"/>
      <c r="D53" s="285"/>
      <c r="E53" s="251"/>
      <c r="F53" s="250"/>
      <c r="G53" s="285"/>
      <c r="H53" s="251"/>
      <c r="I53" s="250"/>
      <c r="J53" s="284"/>
      <c r="R53" s="283"/>
      <c r="S53" s="283"/>
      <c r="T53" s="283"/>
      <c r="U53" s="283"/>
      <c r="V53" s="283"/>
      <c r="W53" s="283"/>
      <c r="X53" s="283"/>
      <c r="Y53" s="283"/>
      <c r="Z53" s="283"/>
      <c r="AA53" s="283"/>
      <c r="AB53" s="283"/>
      <c r="AC53" s="283"/>
      <c r="AD53" s="283"/>
      <c r="AE53" s="283"/>
      <c r="AF53" s="283"/>
      <c r="AG53" s="283"/>
      <c r="AH53" s="283"/>
    </row>
    <row r="54" spans="1:35" s="225" customFormat="1" ht="15" customHeight="1">
      <c r="A54" s="434" t="s">
        <v>205</v>
      </c>
      <c r="B54" s="434"/>
      <c r="C54" s="434"/>
      <c r="D54" s="434"/>
      <c r="E54" s="434"/>
      <c r="F54" s="434"/>
      <c r="G54" s="434"/>
      <c r="H54" s="434"/>
      <c r="I54" s="434"/>
      <c r="P54" s="237"/>
      <c r="R54" s="282"/>
      <c r="S54" s="282"/>
      <c r="T54" s="282"/>
      <c r="U54" s="282" t="s">
        <v>204</v>
      </c>
      <c r="V54" s="282"/>
      <c r="W54" s="282"/>
      <c r="X54" s="282"/>
      <c r="Y54" s="282"/>
      <c r="Z54" s="282"/>
      <c r="AA54" s="282"/>
      <c r="AB54" s="282"/>
      <c r="AC54" s="282"/>
      <c r="AD54" s="282"/>
      <c r="AE54" s="282"/>
      <c r="AF54" s="282"/>
      <c r="AG54" s="282"/>
      <c r="AH54" s="282"/>
    </row>
    <row r="55" spans="1:35" s="225" customFormat="1" ht="15" customHeight="1">
      <c r="A55" s="233"/>
      <c r="B55" s="233"/>
      <c r="C55" s="233"/>
      <c r="D55" s="233"/>
      <c r="E55" s="233"/>
      <c r="F55" s="233"/>
      <c r="G55" s="233"/>
      <c r="H55" s="233"/>
      <c r="I55" s="233"/>
      <c r="P55" s="237"/>
      <c r="S55" s="225" t="s">
        <v>203</v>
      </c>
      <c r="U55" s="258">
        <v>0.25</v>
      </c>
      <c r="V55" s="281">
        <v>0</v>
      </c>
      <c r="X55" s="226"/>
      <c r="Z55" s="258"/>
      <c r="AA55" s="227"/>
      <c r="AB55" s="227"/>
      <c r="AC55" s="227"/>
      <c r="AD55" s="227"/>
      <c r="AE55" s="227"/>
      <c r="AF55" s="227"/>
      <c r="AG55" s="226"/>
    </row>
    <row r="56" spans="1:35" s="225" customFormat="1" ht="15" customHeight="1">
      <c r="A56" s="280"/>
      <c r="B56" s="279"/>
      <c r="C56" s="279">
        <f>C7</f>
        <v>2019</v>
      </c>
      <c r="D56" s="279">
        <f>C7</f>
        <v>2019</v>
      </c>
      <c r="E56" s="279">
        <f>D56</f>
        <v>2019</v>
      </c>
      <c r="F56" s="278">
        <f>C7</f>
        <v>2019</v>
      </c>
      <c r="G56" s="277">
        <f>H7</f>
        <v>0</v>
      </c>
      <c r="H56" s="276"/>
      <c r="I56" s="432"/>
      <c r="P56" s="237"/>
      <c r="S56" s="225" t="s">
        <v>202</v>
      </c>
      <c r="U56" s="258">
        <v>0.5</v>
      </c>
      <c r="V56" s="225">
        <v>1</v>
      </c>
      <c r="X56" s="226"/>
      <c r="Z56" s="258"/>
      <c r="AA56" s="227"/>
      <c r="AB56" s="227"/>
      <c r="AC56" s="227"/>
      <c r="AD56" s="227"/>
      <c r="AE56" s="227"/>
      <c r="AF56" s="227"/>
      <c r="AG56" s="226"/>
    </row>
    <row r="57" spans="1:35" s="225" customFormat="1" ht="45" customHeight="1">
      <c r="A57" s="275" t="s">
        <v>201</v>
      </c>
      <c r="B57" s="274" t="str">
        <f>C29</f>
        <v># Bedrooms</v>
      </c>
      <c r="C57" s="274" t="s">
        <v>200</v>
      </c>
      <c r="D57" s="274" t="s">
        <v>199</v>
      </c>
      <c r="E57" s="273" t="s">
        <v>198</v>
      </c>
      <c r="F57" s="273" t="s">
        <v>197</v>
      </c>
      <c r="G57" s="272" t="s">
        <v>197</v>
      </c>
      <c r="H57" s="271"/>
      <c r="I57" s="433"/>
      <c r="P57" s="237"/>
      <c r="S57" s="225" t="s">
        <v>196</v>
      </c>
      <c r="U57" s="258">
        <v>0.6</v>
      </c>
      <c r="V57" s="225">
        <v>2</v>
      </c>
      <c r="X57" s="226"/>
      <c r="Z57" s="258"/>
      <c r="AA57" s="227"/>
      <c r="AB57" s="227"/>
      <c r="AC57" s="227"/>
      <c r="AD57" s="227"/>
      <c r="AE57" s="227"/>
      <c r="AF57" s="227"/>
      <c r="AG57" s="226"/>
    </row>
    <row r="58" spans="1:35" s="225" customFormat="1" ht="15" customHeight="1">
      <c r="A58" s="270"/>
      <c r="B58" s="269"/>
      <c r="C58" s="268" t="s">
        <v>195</v>
      </c>
      <c r="D58" s="268" t="s">
        <v>195</v>
      </c>
      <c r="E58" s="267" t="s">
        <v>195</v>
      </c>
      <c r="F58" s="267" t="s">
        <v>194</v>
      </c>
      <c r="G58" s="266" t="s">
        <v>194</v>
      </c>
      <c r="H58" s="265"/>
      <c r="I58" s="433"/>
      <c r="P58" s="237"/>
      <c r="S58" s="225" t="s">
        <v>193</v>
      </c>
      <c r="U58" s="258">
        <v>0.8</v>
      </c>
      <c r="V58" s="225">
        <v>3</v>
      </c>
      <c r="X58" s="226"/>
      <c r="Z58" s="258"/>
      <c r="AA58" s="227"/>
      <c r="AB58" s="227"/>
      <c r="AC58" s="227"/>
      <c r="AD58" s="227"/>
      <c r="AE58" s="227"/>
      <c r="AF58" s="227"/>
      <c r="AG58" s="226"/>
    </row>
    <row r="59" spans="1:35" s="225" customFormat="1" ht="15" customHeight="1">
      <c r="A59" s="264">
        <f t="shared" ref="A59:B77" si="10">B31</f>
        <v>0</v>
      </c>
      <c r="B59" s="263">
        <f t="shared" si="10"/>
        <v>0</v>
      </c>
      <c r="C59" s="262"/>
      <c r="D59" s="261">
        <f t="shared" ref="D59:D77" si="11">C59/12*30%</f>
        <v>0</v>
      </c>
      <c r="E59" s="260"/>
      <c r="F59" s="260"/>
      <c r="G59" s="259">
        <f t="shared" ref="G59:G77" si="12">-FV(2%,$H$7-$C$7,0,F59,0)</f>
        <v>0</v>
      </c>
      <c r="H59" s="243"/>
      <c r="I59" s="242"/>
      <c r="P59" s="237"/>
      <c r="U59" s="258">
        <v>1</v>
      </c>
      <c r="V59" s="225">
        <v>4</v>
      </c>
      <c r="X59" s="226"/>
      <c r="Z59" s="258"/>
      <c r="AA59" s="227"/>
      <c r="AB59" s="227"/>
      <c r="AC59" s="227"/>
      <c r="AD59" s="227"/>
      <c r="AE59" s="227"/>
      <c r="AF59" s="227"/>
      <c r="AG59" s="226"/>
    </row>
    <row r="60" spans="1:35" s="225" customFormat="1" ht="15" customHeight="1">
      <c r="A60" s="257">
        <f t="shared" si="10"/>
        <v>0</v>
      </c>
      <c r="B60" s="256">
        <f t="shared" si="10"/>
        <v>0</v>
      </c>
      <c r="C60" s="255"/>
      <c r="D60" s="254">
        <f t="shared" si="11"/>
        <v>0</v>
      </c>
      <c r="E60" s="253"/>
      <c r="F60" s="253"/>
      <c r="G60" s="252">
        <f t="shared" si="12"/>
        <v>0</v>
      </c>
      <c r="H60" s="243"/>
      <c r="I60" s="242"/>
      <c r="P60" s="237"/>
      <c r="U60" s="258">
        <v>1.4</v>
      </c>
      <c r="V60" s="225">
        <v>5</v>
      </c>
      <c r="X60" s="226"/>
      <c r="Z60" s="258"/>
      <c r="AA60" s="227"/>
      <c r="AB60" s="227"/>
      <c r="AC60" s="227"/>
      <c r="AD60" s="227"/>
      <c r="AE60" s="227"/>
      <c r="AF60" s="227"/>
      <c r="AG60" s="226"/>
    </row>
    <row r="61" spans="1:35" s="225" customFormat="1" ht="15" customHeight="1">
      <c r="A61" s="257">
        <f t="shared" si="10"/>
        <v>0</v>
      </c>
      <c r="B61" s="256">
        <f t="shared" si="10"/>
        <v>0</v>
      </c>
      <c r="C61" s="255"/>
      <c r="D61" s="254">
        <f t="shared" si="11"/>
        <v>0</v>
      </c>
      <c r="E61" s="253"/>
      <c r="F61" s="253"/>
      <c r="G61" s="252">
        <f t="shared" si="12"/>
        <v>0</v>
      </c>
      <c r="H61" s="243"/>
      <c r="I61" s="242"/>
      <c r="P61" s="237"/>
      <c r="U61" s="258" t="s">
        <v>192</v>
      </c>
      <c r="X61" s="226"/>
      <c r="Z61" s="258"/>
      <c r="AA61" s="227"/>
      <c r="AB61" s="227"/>
      <c r="AC61" s="227"/>
      <c r="AD61" s="227"/>
      <c r="AE61" s="227"/>
      <c r="AF61" s="227"/>
      <c r="AG61" s="226"/>
    </row>
    <row r="62" spans="1:35" s="225" customFormat="1" ht="15" customHeight="1">
      <c r="A62" s="257">
        <f t="shared" si="10"/>
        <v>0</v>
      </c>
      <c r="B62" s="256">
        <f t="shared" si="10"/>
        <v>0</v>
      </c>
      <c r="C62" s="255"/>
      <c r="D62" s="254">
        <f t="shared" si="11"/>
        <v>0</v>
      </c>
      <c r="E62" s="253"/>
      <c r="F62" s="253"/>
      <c r="G62" s="252">
        <f t="shared" si="12"/>
        <v>0</v>
      </c>
      <c r="H62" s="243"/>
      <c r="I62" s="242"/>
      <c r="P62" s="237"/>
      <c r="X62" s="226"/>
      <c r="Z62" s="258"/>
      <c r="AA62" s="227"/>
      <c r="AB62" s="227"/>
      <c r="AC62" s="227"/>
      <c r="AD62" s="227"/>
      <c r="AE62" s="227"/>
      <c r="AF62" s="227"/>
      <c r="AG62" s="226"/>
    </row>
    <row r="63" spans="1:35" s="225" customFormat="1" ht="15" customHeight="1">
      <c r="A63" s="257">
        <f t="shared" si="10"/>
        <v>0</v>
      </c>
      <c r="B63" s="256">
        <f t="shared" si="10"/>
        <v>0</v>
      </c>
      <c r="C63" s="255"/>
      <c r="D63" s="254">
        <f t="shared" si="11"/>
        <v>0</v>
      </c>
      <c r="E63" s="253"/>
      <c r="F63" s="253"/>
      <c r="G63" s="252">
        <f t="shared" si="12"/>
        <v>0</v>
      </c>
      <c r="H63" s="243"/>
      <c r="I63" s="242"/>
      <c r="P63" s="237"/>
      <c r="X63" s="226"/>
      <c r="Z63" s="258"/>
      <c r="AA63" s="227"/>
      <c r="AB63" s="227"/>
      <c r="AC63" s="227"/>
      <c r="AD63" s="227"/>
      <c r="AE63" s="227"/>
      <c r="AF63" s="227"/>
      <c r="AG63" s="226"/>
    </row>
    <row r="64" spans="1:35" s="225" customFormat="1" ht="15" customHeight="1">
      <c r="A64" s="257">
        <f t="shared" si="10"/>
        <v>0</v>
      </c>
      <c r="B64" s="256">
        <f t="shared" si="10"/>
        <v>0</v>
      </c>
      <c r="C64" s="255"/>
      <c r="D64" s="254">
        <f t="shared" si="11"/>
        <v>0</v>
      </c>
      <c r="E64" s="253"/>
      <c r="F64" s="253"/>
      <c r="G64" s="252">
        <f t="shared" si="12"/>
        <v>0</v>
      </c>
      <c r="H64" s="243"/>
      <c r="I64" s="242"/>
      <c r="P64" s="237"/>
      <c r="X64" s="226"/>
      <c r="Z64" s="258"/>
      <c r="AA64" s="227"/>
      <c r="AB64" s="227"/>
      <c r="AC64" s="227"/>
      <c r="AD64" s="227"/>
      <c r="AE64" s="227"/>
      <c r="AF64" s="227"/>
      <c r="AG64" s="226"/>
    </row>
    <row r="65" spans="1:34" s="225" customFormat="1" ht="15" customHeight="1">
      <c r="A65" s="257">
        <f t="shared" si="10"/>
        <v>0</v>
      </c>
      <c r="B65" s="256">
        <f t="shared" si="10"/>
        <v>0</v>
      </c>
      <c r="C65" s="255"/>
      <c r="D65" s="254">
        <f t="shared" si="11"/>
        <v>0</v>
      </c>
      <c r="E65" s="253"/>
      <c r="F65" s="253"/>
      <c r="G65" s="252">
        <f t="shared" si="12"/>
        <v>0</v>
      </c>
      <c r="H65" s="243"/>
      <c r="I65" s="242"/>
      <c r="P65" s="237"/>
      <c r="X65" s="226"/>
      <c r="Z65" s="258"/>
      <c r="AA65" s="227"/>
      <c r="AB65" s="227"/>
      <c r="AC65" s="227"/>
      <c r="AD65" s="227"/>
      <c r="AE65" s="227"/>
      <c r="AF65" s="227"/>
      <c r="AG65" s="226"/>
    </row>
    <row r="66" spans="1:34" s="225" customFormat="1" ht="15" customHeight="1">
      <c r="A66" s="257">
        <f t="shared" si="10"/>
        <v>0</v>
      </c>
      <c r="B66" s="256">
        <f t="shared" si="10"/>
        <v>0</v>
      </c>
      <c r="C66" s="255"/>
      <c r="D66" s="254">
        <f t="shared" si="11"/>
        <v>0</v>
      </c>
      <c r="E66" s="253"/>
      <c r="F66" s="253"/>
      <c r="G66" s="252">
        <f t="shared" si="12"/>
        <v>0</v>
      </c>
      <c r="H66" s="243"/>
      <c r="I66" s="242"/>
      <c r="P66" s="237"/>
      <c r="X66" s="226"/>
      <c r="Z66" s="258"/>
      <c r="AA66" s="227"/>
      <c r="AB66" s="227"/>
      <c r="AC66" s="227"/>
      <c r="AD66" s="227"/>
      <c r="AE66" s="227"/>
      <c r="AF66" s="227"/>
      <c r="AG66" s="226"/>
    </row>
    <row r="67" spans="1:34" s="225" customFormat="1" ht="15" customHeight="1">
      <c r="A67" s="257">
        <f t="shared" si="10"/>
        <v>0</v>
      </c>
      <c r="B67" s="256">
        <f t="shared" si="10"/>
        <v>0</v>
      </c>
      <c r="C67" s="255"/>
      <c r="D67" s="254">
        <f t="shared" si="11"/>
        <v>0</v>
      </c>
      <c r="E67" s="253"/>
      <c r="F67" s="253"/>
      <c r="G67" s="252">
        <f t="shared" si="12"/>
        <v>0</v>
      </c>
      <c r="H67" s="243"/>
      <c r="I67" s="242"/>
      <c r="P67" s="237"/>
      <c r="X67" s="226"/>
      <c r="Z67" s="258"/>
      <c r="AA67" s="227"/>
      <c r="AB67" s="227"/>
      <c r="AC67" s="227"/>
      <c r="AD67" s="227"/>
      <c r="AE67" s="227"/>
      <c r="AF67" s="227"/>
      <c r="AG67" s="226"/>
    </row>
    <row r="68" spans="1:34" s="225" customFormat="1" ht="15" customHeight="1">
      <c r="A68" s="257">
        <f t="shared" si="10"/>
        <v>0</v>
      </c>
      <c r="B68" s="256">
        <f t="shared" si="10"/>
        <v>0</v>
      </c>
      <c r="C68" s="255"/>
      <c r="D68" s="254">
        <f t="shared" si="11"/>
        <v>0</v>
      </c>
      <c r="E68" s="253"/>
      <c r="F68" s="253"/>
      <c r="G68" s="252">
        <f t="shared" si="12"/>
        <v>0</v>
      </c>
      <c r="H68" s="243"/>
      <c r="I68" s="242"/>
      <c r="P68" s="237"/>
      <c r="X68" s="226"/>
      <c r="Z68" s="258"/>
      <c r="AA68" s="227"/>
      <c r="AB68" s="227"/>
      <c r="AC68" s="227"/>
      <c r="AD68" s="227"/>
      <c r="AE68" s="227"/>
      <c r="AF68" s="227"/>
      <c r="AG68" s="226"/>
    </row>
    <row r="69" spans="1:34" s="225" customFormat="1" ht="15" customHeight="1">
      <c r="A69" s="257">
        <f t="shared" si="10"/>
        <v>0</v>
      </c>
      <c r="B69" s="256">
        <f t="shared" si="10"/>
        <v>0</v>
      </c>
      <c r="C69" s="255"/>
      <c r="D69" s="254">
        <f t="shared" si="11"/>
        <v>0</v>
      </c>
      <c r="E69" s="253"/>
      <c r="F69" s="253"/>
      <c r="G69" s="252">
        <f t="shared" si="12"/>
        <v>0</v>
      </c>
      <c r="H69" s="243"/>
      <c r="I69" s="242"/>
      <c r="P69" s="237"/>
      <c r="X69" s="226"/>
      <c r="Z69" s="258"/>
      <c r="AA69" s="227"/>
      <c r="AB69" s="227"/>
      <c r="AC69" s="227"/>
      <c r="AD69" s="227"/>
      <c r="AE69" s="227"/>
      <c r="AF69" s="227"/>
      <c r="AG69" s="226"/>
    </row>
    <row r="70" spans="1:34" s="225" customFormat="1" ht="15" customHeight="1">
      <c r="A70" s="257">
        <f t="shared" si="10"/>
        <v>0</v>
      </c>
      <c r="B70" s="256">
        <f t="shared" si="10"/>
        <v>0</v>
      </c>
      <c r="C70" s="255"/>
      <c r="D70" s="254">
        <f t="shared" si="11"/>
        <v>0</v>
      </c>
      <c r="E70" s="253"/>
      <c r="F70" s="253"/>
      <c r="G70" s="252">
        <f t="shared" si="12"/>
        <v>0</v>
      </c>
      <c r="H70" s="243"/>
      <c r="I70" s="242"/>
      <c r="P70" s="237"/>
      <c r="X70" s="226"/>
      <c r="Z70" s="258"/>
      <c r="AA70" s="227"/>
      <c r="AB70" s="227"/>
      <c r="AC70" s="227"/>
      <c r="AD70" s="227"/>
      <c r="AE70" s="227"/>
      <c r="AF70" s="227"/>
      <c r="AG70" s="226"/>
    </row>
    <row r="71" spans="1:34" s="225" customFormat="1" ht="15" customHeight="1">
      <c r="A71" s="257">
        <f t="shared" si="10"/>
        <v>0</v>
      </c>
      <c r="B71" s="256">
        <f t="shared" si="10"/>
        <v>0</v>
      </c>
      <c r="C71" s="255"/>
      <c r="D71" s="254">
        <f t="shared" si="11"/>
        <v>0</v>
      </c>
      <c r="E71" s="253"/>
      <c r="F71" s="253"/>
      <c r="G71" s="252">
        <f t="shared" si="12"/>
        <v>0</v>
      </c>
      <c r="H71" s="243"/>
      <c r="I71" s="242"/>
      <c r="P71" s="237"/>
      <c r="X71" s="226"/>
      <c r="Z71" s="258"/>
      <c r="AA71" s="227"/>
      <c r="AB71" s="227"/>
      <c r="AC71" s="227"/>
      <c r="AD71" s="227"/>
      <c r="AE71" s="227"/>
      <c r="AF71" s="227"/>
      <c r="AG71" s="226"/>
    </row>
    <row r="72" spans="1:34" s="225" customFormat="1" ht="15" customHeight="1">
      <c r="A72" s="257">
        <f t="shared" si="10"/>
        <v>0</v>
      </c>
      <c r="B72" s="256">
        <f t="shared" si="10"/>
        <v>0</v>
      </c>
      <c r="C72" s="255"/>
      <c r="D72" s="254">
        <f t="shared" si="11"/>
        <v>0</v>
      </c>
      <c r="E72" s="253"/>
      <c r="F72" s="253"/>
      <c r="G72" s="252">
        <f t="shared" si="12"/>
        <v>0</v>
      </c>
      <c r="H72" s="243"/>
      <c r="I72" s="242"/>
      <c r="P72" s="237"/>
      <c r="X72" s="226"/>
      <c r="Z72" s="258"/>
      <c r="AA72" s="227"/>
      <c r="AB72" s="227"/>
      <c r="AC72" s="227"/>
      <c r="AD72" s="227"/>
      <c r="AE72" s="227"/>
      <c r="AF72" s="227"/>
      <c r="AG72" s="226"/>
    </row>
    <row r="73" spans="1:34" s="225" customFormat="1" ht="15" customHeight="1">
      <c r="A73" s="257">
        <f t="shared" si="10"/>
        <v>0</v>
      </c>
      <c r="B73" s="256">
        <f t="shared" si="10"/>
        <v>0</v>
      </c>
      <c r="C73" s="255"/>
      <c r="D73" s="254">
        <f t="shared" si="11"/>
        <v>0</v>
      </c>
      <c r="E73" s="253"/>
      <c r="F73" s="253"/>
      <c r="G73" s="252">
        <f t="shared" si="12"/>
        <v>0</v>
      </c>
      <c r="H73" s="243"/>
      <c r="I73" s="242"/>
      <c r="P73" s="228"/>
      <c r="X73" s="226"/>
      <c r="Z73" s="258"/>
      <c r="AA73" s="227"/>
      <c r="AB73" s="227"/>
      <c r="AC73" s="227"/>
      <c r="AD73" s="227"/>
      <c r="AE73" s="227"/>
      <c r="AF73" s="227"/>
      <c r="AG73" s="226"/>
    </row>
    <row r="74" spans="1:34" ht="15" customHeight="1">
      <c r="A74" s="257">
        <f t="shared" si="10"/>
        <v>0</v>
      </c>
      <c r="B74" s="256">
        <f t="shared" si="10"/>
        <v>0</v>
      </c>
      <c r="C74" s="255"/>
      <c r="D74" s="254">
        <f t="shared" si="11"/>
        <v>0</v>
      </c>
      <c r="E74" s="253"/>
      <c r="F74" s="253"/>
      <c r="G74" s="252">
        <f t="shared" si="12"/>
        <v>0</v>
      </c>
      <c r="H74" s="243"/>
      <c r="I74" s="242"/>
      <c r="R74" s="225"/>
      <c r="S74" s="225"/>
      <c r="T74" s="225"/>
      <c r="U74" s="225"/>
      <c r="V74" s="225"/>
      <c r="W74" s="225"/>
      <c r="X74" s="226"/>
      <c r="Y74" s="226"/>
      <c r="Z74" s="225"/>
      <c r="AA74" s="227"/>
      <c r="AB74" s="227"/>
      <c r="AC74" s="227"/>
      <c r="AD74" s="227"/>
      <c r="AE74" s="227"/>
      <c r="AF74" s="227"/>
      <c r="AG74" s="226"/>
      <c r="AH74" s="225"/>
    </row>
    <row r="75" spans="1:34" s="241" customFormat="1" ht="15" customHeight="1">
      <c r="A75" s="257">
        <f t="shared" si="10"/>
        <v>0</v>
      </c>
      <c r="B75" s="256">
        <f t="shared" si="10"/>
        <v>0</v>
      </c>
      <c r="C75" s="255"/>
      <c r="D75" s="254">
        <f t="shared" si="11"/>
        <v>0</v>
      </c>
      <c r="E75" s="253"/>
      <c r="F75" s="253"/>
      <c r="G75" s="252">
        <f t="shared" si="12"/>
        <v>0</v>
      </c>
      <c r="H75" s="243"/>
      <c r="I75" s="242"/>
      <c r="K75" s="251"/>
      <c r="L75" s="250"/>
      <c r="R75" s="223"/>
      <c r="S75" s="223"/>
      <c r="T75" s="223"/>
      <c r="U75" s="223"/>
      <c r="V75" s="223"/>
      <c r="W75" s="223"/>
      <c r="X75" s="223"/>
      <c r="Y75" s="223"/>
      <c r="Z75" s="223"/>
      <c r="AA75" s="223"/>
      <c r="AB75" s="223"/>
      <c r="AC75" s="223"/>
      <c r="AD75" s="223"/>
      <c r="AE75" s="223"/>
      <c r="AF75" s="223"/>
      <c r="AG75" s="223"/>
      <c r="AH75" s="223"/>
    </row>
    <row r="76" spans="1:34" s="241" customFormat="1" ht="15" customHeight="1">
      <c r="A76" s="257">
        <f t="shared" si="10"/>
        <v>0</v>
      </c>
      <c r="B76" s="256">
        <f t="shared" si="10"/>
        <v>0</v>
      </c>
      <c r="C76" s="255"/>
      <c r="D76" s="254">
        <f t="shared" si="11"/>
        <v>0</v>
      </c>
      <c r="E76" s="253"/>
      <c r="F76" s="253"/>
      <c r="G76" s="252">
        <f t="shared" si="12"/>
        <v>0</v>
      </c>
      <c r="H76" s="243"/>
      <c r="I76" s="242"/>
      <c r="K76" s="251"/>
      <c r="L76" s="250"/>
    </row>
    <row r="77" spans="1:34" s="230" customFormat="1" ht="15" customHeight="1">
      <c r="A77" s="249">
        <f t="shared" si="10"/>
        <v>0</v>
      </c>
      <c r="B77" s="248">
        <f t="shared" si="10"/>
        <v>0</v>
      </c>
      <c r="C77" s="247"/>
      <c r="D77" s="246">
        <f t="shared" si="11"/>
        <v>0</v>
      </c>
      <c r="E77" s="245"/>
      <c r="F77" s="245"/>
      <c r="G77" s="244">
        <f t="shared" si="12"/>
        <v>0</v>
      </c>
      <c r="H77" s="243"/>
      <c r="I77" s="242"/>
      <c r="J77" s="233"/>
      <c r="K77" s="232"/>
      <c r="L77" s="231"/>
      <c r="M77" s="231"/>
      <c r="N77" s="231"/>
      <c r="O77" s="231"/>
      <c r="P77" s="231"/>
      <c r="Q77" s="231"/>
      <c r="R77" s="241"/>
      <c r="S77" s="241"/>
      <c r="T77" s="241"/>
      <c r="U77" s="241"/>
      <c r="V77" s="241"/>
      <c r="W77" s="241"/>
      <c r="X77" s="241"/>
      <c r="Y77" s="241"/>
      <c r="Z77" s="241"/>
      <c r="AA77" s="241"/>
      <c r="AB77" s="241"/>
      <c r="AC77" s="241"/>
      <c r="AD77" s="241"/>
      <c r="AE77" s="241"/>
      <c r="AF77" s="241"/>
      <c r="AG77" s="241"/>
      <c r="AH77" s="241"/>
    </row>
    <row r="78" spans="1:34" s="230" customFormat="1">
      <c r="A78" s="239"/>
      <c r="B78" s="238"/>
      <c r="C78" s="237"/>
      <c r="D78" s="225"/>
      <c r="E78" s="235"/>
      <c r="F78" s="236"/>
      <c r="G78" s="235"/>
      <c r="H78" s="235"/>
      <c r="I78" s="235"/>
      <c r="J78" s="233"/>
      <c r="K78" s="240"/>
      <c r="R78" s="231"/>
      <c r="S78" s="231"/>
    </row>
    <row r="79" spans="1:34" s="225" customFormat="1" ht="15" customHeight="1">
      <c r="A79" s="239"/>
      <c r="B79" s="238"/>
      <c r="C79" s="237"/>
      <c r="E79" s="235"/>
      <c r="F79" s="236"/>
      <c r="G79" s="235"/>
      <c r="H79" s="235"/>
      <c r="I79" s="235"/>
      <c r="K79" s="229"/>
      <c r="L79" s="228"/>
      <c r="M79" s="228"/>
      <c r="U79" s="226"/>
      <c r="V79" s="226"/>
      <c r="X79" s="227"/>
      <c r="Y79" s="227"/>
      <c r="Z79" s="227"/>
      <c r="AA79" s="227"/>
      <c r="AB79" s="227"/>
      <c r="AC79" s="227"/>
      <c r="AD79" s="226"/>
    </row>
    <row r="80" spans="1:34" s="225" customFormat="1" ht="15" customHeight="1">
      <c r="A80" s="239"/>
      <c r="B80" s="238"/>
      <c r="C80" s="237"/>
      <c r="E80" s="235"/>
      <c r="F80" s="236"/>
      <c r="G80" s="235"/>
      <c r="H80" s="235"/>
      <c r="I80" s="235"/>
      <c r="K80" s="229"/>
      <c r="L80" s="228"/>
      <c r="M80" s="228"/>
      <c r="U80" s="226"/>
      <c r="V80" s="226"/>
      <c r="X80" s="227"/>
      <c r="Y80" s="227"/>
      <c r="Z80" s="227"/>
      <c r="AA80" s="227"/>
      <c r="AB80" s="227"/>
      <c r="AC80" s="227"/>
      <c r="AD80" s="226"/>
    </row>
    <row r="81" spans="1:34" s="225" customFormat="1" ht="15" customHeight="1">
      <c r="A81" s="239"/>
      <c r="B81" s="238"/>
      <c r="C81" s="237"/>
      <c r="E81" s="235"/>
      <c r="F81" s="236"/>
      <c r="G81" s="235"/>
      <c r="H81" s="235"/>
      <c r="I81" s="235"/>
      <c r="K81" s="229"/>
      <c r="L81" s="228"/>
      <c r="M81" s="228"/>
      <c r="U81" s="226"/>
      <c r="V81" s="226"/>
      <c r="X81" s="227"/>
      <c r="Y81" s="227"/>
      <c r="Z81" s="227"/>
      <c r="AA81" s="227"/>
      <c r="AB81" s="227"/>
      <c r="AC81" s="227"/>
      <c r="AD81" s="226"/>
    </row>
    <row r="82" spans="1:34" s="225" customFormat="1" ht="15" customHeight="1">
      <c r="A82" s="239"/>
      <c r="B82" s="238"/>
      <c r="C82" s="237"/>
      <c r="E82" s="235"/>
      <c r="F82" s="236"/>
      <c r="G82" s="235"/>
      <c r="H82" s="235"/>
      <c r="I82" s="235"/>
      <c r="K82" s="229"/>
      <c r="L82" s="228"/>
      <c r="M82" s="228"/>
      <c r="U82" s="226"/>
      <c r="V82" s="226"/>
      <c r="X82" s="227"/>
      <c r="Y82" s="227"/>
      <c r="Z82" s="227"/>
      <c r="AA82" s="227"/>
      <c r="AB82" s="227"/>
      <c r="AC82" s="227"/>
      <c r="AD82" s="226"/>
    </row>
    <row r="83" spans="1:34" s="225" customFormat="1" ht="15" customHeight="1">
      <c r="A83" s="239"/>
      <c r="B83" s="238"/>
      <c r="C83" s="237"/>
      <c r="E83" s="235"/>
      <c r="F83" s="236"/>
      <c r="G83" s="235"/>
      <c r="H83" s="235"/>
      <c r="I83" s="235"/>
      <c r="K83" s="229"/>
      <c r="L83" s="228"/>
      <c r="M83" s="228"/>
      <c r="U83" s="226"/>
      <c r="V83" s="226"/>
      <c r="X83" s="227"/>
      <c r="Y83" s="227"/>
      <c r="Z83" s="227"/>
      <c r="AA83" s="227"/>
      <c r="AB83" s="227"/>
      <c r="AC83" s="227"/>
      <c r="AD83" s="226"/>
    </row>
    <row r="84" spans="1:34" s="225" customFormat="1" ht="15" customHeight="1">
      <c r="A84" s="223"/>
      <c r="B84" s="223"/>
      <c r="C84" s="223"/>
      <c r="D84" s="223"/>
      <c r="E84" s="223"/>
      <c r="F84" s="223"/>
      <c r="G84" s="223"/>
      <c r="H84" s="223"/>
      <c r="I84" s="223"/>
      <c r="K84" s="229"/>
      <c r="L84" s="228"/>
      <c r="M84" s="228"/>
      <c r="U84" s="226"/>
      <c r="V84" s="226"/>
      <c r="X84" s="227"/>
      <c r="Y84" s="227"/>
      <c r="Z84" s="227"/>
      <c r="AA84" s="227"/>
      <c r="AB84" s="227"/>
      <c r="AC84" s="227"/>
      <c r="AD84" s="226"/>
    </row>
    <row r="85" spans="1:34" s="225" customFormat="1" ht="15" customHeight="1">
      <c r="A85" s="223"/>
      <c r="B85" s="223"/>
      <c r="C85" s="223"/>
      <c r="D85" s="223"/>
      <c r="E85" s="223"/>
      <c r="F85" s="223"/>
      <c r="G85" s="223"/>
      <c r="H85" s="223"/>
      <c r="I85" s="223"/>
      <c r="K85" s="229"/>
      <c r="L85" s="228"/>
      <c r="M85" s="228"/>
      <c r="U85" s="226"/>
      <c r="V85" s="226"/>
      <c r="X85" s="227"/>
      <c r="Y85" s="227"/>
      <c r="Z85" s="227"/>
      <c r="AA85" s="227"/>
      <c r="AB85" s="227"/>
      <c r="AC85" s="227"/>
      <c r="AD85" s="226"/>
    </row>
    <row r="86" spans="1:34" s="225" customFormat="1" ht="15" customHeight="1">
      <c r="A86" s="234"/>
      <c r="B86" s="223"/>
      <c r="C86" s="223"/>
      <c r="D86" s="223"/>
      <c r="E86" s="223"/>
      <c r="F86" s="223"/>
      <c r="G86" s="223"/>
      <c r="H86" s="223"/>
      <c r="I86" s="223"/>
      <c r="K86" s="229"/>
      <c r="L86" s="228"/>
      <c r="M86" s="228"/>
      <c r="U86" s="226"/>
      <c r="V86" s="226"/>
      <c r="X86" s="227"/>
      <c r="Y86" s="227"/>
      <c r="Z86" s="227"/>
      <c r="AA86" s="227"/>
      <c r="AB86" s="227"/>
      <c r="AC86" s="227"/>
      <c r="AD86" s="226"/>
    </row>
    <row r="87" spans="1:34" s="225" customFormat="1" ht="15" customHeight="1">
      <c r="A87" s="223"/>
      <c r="B87" s="223"/>
      <c r="C87" s="223"/>
      <c r="D87" s="223"/>
      <c r="E87" s="223"/>
      <c r="F87" s="223"/>
      <c r="G87" s="223"/>
      <c r="H87" s="223"/>
      <c r="I87" s="223"/>
      <c r="K87" s="229"/>
      <c r="L87" s="228"/>
      <c r="M87" s="228"/>
      <c r="U87" s="226"/>
      <c r="V87" s="226"/>
      <c r="X87" s="227"/>
      <c r="Y87" s="227"/>
      <c r="Z87" s="227"/>
      <c r="AA87" s="227"/>
      <c r="AB87" s="227"/>
      <c r="AC87" s="227"/>
      <c r="AD87" s="226"/>
    </row>
    <row r="88" spans="1:34" s="225" customFormat="1" ht="15" customHeight="1">
      <c r="A88" s="234"/>
      <c r="B88" s="223"/>
      <c r="C88" s="223"/>
      <c r="D88" s="223"/>
      <c r="E88" s="223"/>
      <c r="F88" s="223"/>
      <c r="G88" s="223"/>
      <c r="H88" s="223"/>
      <c r="I88" s="223"/>
      <c r="K88" s="229"/>
      <c r="L88" s="228"/>
      <c r="M88" s="228"/>
      <c r="U88" s="226"/>
      <c r="V88" s="226"/>
      <c r="X88" s="227"/>
      <c r="Y88" s="227"/>
      <c r="Z88" s="227"/>
      <c r="AA88" s="227"/>
      <c r="AB88" s="227"/>
      <c r="AC88" s="227"/>
      <c r="AD88" s="226"/>
    </row>
    <row r="89" spans="1:34" s="230" customFormat="1">
      <c r="A89" s="223"/>
      <c r="B89" s="223"/>
      <c r="C89" s="223"/>
      <c r="D89" s="223"/>
      <c r="E89" s="223"/>
      <c r="F89" s="223"/>
      <c r="G89" s="223"/>
      <c r="H89" s="223"/>
      <c r="I89" s="223"/>
      <c r="J89" s="233"/>
      <c r="K89" s="232"/>
      <c r="L89" s="231"/>
      <c r="M89" s="231"/>
      <c r="N89" s="231"/>
      <c r="O89" s="231"/>
      <c r="P89" s="231"/>
      <c r="Q89" s="231"/>
      <c r="R89" s="225"/>
      <c r="S89" s="225"/>
      <c r="T89" s="225"/>
      <c r="U89" s="226"/>
      <c r="V89" s="226"/>
      <c r="W89" s="225"/>
      <c r="X89" s="227"/>
      <c r="Y89" s="227"/>
      <c r="Z89" s="227"/>
      <c r="AA89" s="227"/>
      <c r="AB89" s="227"/>
      <c r="AC89" s="227"/>
      <c r="AD89" s="226"/>
      <c r="AE89" s="225"/>
      <c r="AF89" s="225"/>
      <c r="AG89" s="225"/>
      <c r="AH89" s="225"/>
    </row>
    <row r="90" spans="1:34" ht="7.5" customHeight="1">
      <c r="R90" s="231"/>
      <c r="S90" s="231"/>
      <c r="T90" s="230"/>
      <c r="U90" s="230"/>
      <c r="V90" s="230"/>
      <c r="W90" s="230"/>
      <c r="X90" s="230"/>
      <c r="Y90" s="230"/>
      <c r="Z90" s="230"/>
      <c r="AA90" s="230"/>
      <c r="AB90" s="230"/>
      <c r="AC90" s="230"/>
      <c r="AD90" s="230"/>
      <c r="AE90" s="230"/>
      <c r="AF90" s="230"/>
      <c r="AG90" s="230"/>
      <c r="AH90" s="230"/>
    </row>
    <row r="91" spans="1:34" ht="15.75" customHeight="1">
      <c r="K91" s="224"/>
    </row>
    <row r="92" spans="1:34" ht="20.100000000000001" customHeight="1">
      <c r="J92" s="224"/>
    </row>
    <row r="93" spans="1:34" ht="20.100000000000001" customHeight="1">
      <c r="J93" s="224"/>
    </row>
    <row r="94" spans="1:34" ht="20.100000000000001" customHeight="1">
      <c r="J94" s="224"/>
    </row>
    <row r="95" spans="1:34" ht="20.100000000000001" customHeight="1">
      <c r="J95" s="224"/>
    </row>
    <row r="96" spans="1:34" ht="20.100000000000001" customHeight="1">
      <c r="J96" s="224"/>
    </row>
    <row r="97" spans="1:34" ht="20.100000000000001" customHeight="1">
      <c r="J97" s="224"/>
    </row>
    <row r="98" spans="1:34" ht="20.100000000000001" customHeight="1">
      <c r="J98" s="224"/>
    </row>
    <row r="99" spans="1:34" ht="20.100000000000001" customHeight="1">
      <c r="J99" s="224"/>
    </row>
    <row r="100" spans="1:34" ht="20.100000000000001" customHeight="1">
      <c r="J100" s="224"/>
    </row>
    <row r="101" spans="1:34" s="225" customFormat="1" ht="15" customHeight="1">
      <c r="A101" s="223"/>
      <c r="B101" s="223"/>
      <c r="C101" s="223"/>
      <c r="D101" s="223"/>
      <c r="E101" s="223"/>
      <c r="F101" s="223"/>
      <c r="G101" s="223"/>
      <c r="H101" s="223"/>
      <c r="I101" s="223"/>
      <c r="K101" s="229"/>
      <c r="L101" s="228"/>
      <c r="M101" s="228"/>
      <c r="R101" s="223"/>
      <c r="S101" s="223"/>
      <c r="T101" s="223"/>
      <c r="U101" s="223"/>
      <c r="V101" s="223"/>
      <c r="W101" s="223"/>
      <c r="X101" s="223"/>
      <c r="Y101" s="223"/>
      <c r="Z101" s="223"/>
      <c r="AA101" s="223"/>
      <c r="AB101" s="223"/>
      <c r="AC101" s="223"/>
      <c r="AD101" s="223"/>
      <c r="AE101" s="223"/>
      <c r="AF101" s="223"/>
      <c r="AG101" s="223"/>
      <c r="AH101" s="223"/>
    </row>
    <row r="102" spans="1:34" s="225" customFormat="1" ht="15" customHeight="1">
      <c r="A102" s="223"/>
      <c r="B102" s="223"/>
      <c r="C102" s="223"/>
      <c r="D102" s="223"/>
      <c r="E102" s="223"/>
      <c r="F102" s="223"/>
      <c r="G102" s="223"/>
      <c r="H102" s="223"/>
      <c r="I102" s="223"/>
      <c r="K102" s="229"/>
      <c r="L102" s="228"/>
      <c r="M102" s="228"/>
      <c r="U102" s="226"/>
      <c r="V102" s="226"/>
      <c r="X102" s="227"/>
      <c r="Y102" s="227"/>
      <c r="Z102" s="227"/>
      <c r="AA102" s="227"/>
      <c r="AB102" s="227"/>
      <c r="AC102" s="227"/>
      <c r="AD102" s="226"/>
    </row>
    <row r="103" spans="1:34" s="225" customFormat="1" ht="15" customHeight="1">
      <c r="A103" s="223"/>
      <c r="B103" s="223"/>
      <c r="C103" s="223"/>
      <c r="D103" s="223"/>
      <c r="E103" s="223"/>
      <c r="F103" s="223"/>
      <c r="G103" s="223"/>
      <c r="H103" s="223"/>
      <c r="I103" s="223"/>
      <c r="K103" s="229"/>
      <c r="L103" s="228"/>
      <c r="M103" s="228"/>
      <c r="U103" s="226"/>
      <c r="V103" s="226"/>
      <c r="X103" s="227"/>
      <c r="Y103" s="227"/>
      <c r="Z103" s="227"/>
      <c r="AA103" s="227"/>
      <c r="AB103" s="227"/>
      <c r="AC103" s="227"/>
      <c r="AD103" s="226"/>
    </row>
    <row r="104" spans="1:34" s="225" customFormat="1" ht="15" customHeight="1">
      <c r="A104" s="223"/>
      <c r="B104" s="223"/>
      <c r="C104" s="223"/>
      <c r="D104" s="223"/>
      <c r="E104" s="223"/>
      <c r="F104" s="223"/>
      <c r="G104" s="223"/>
      <c r="H104" s="223"/>
      <c r="I104" s="223"/>
      <c r="K104" s="229"/>
      <c r="L104" s="228"/>
      <c r="M104" s="228"/>
      <c r="U104" s="226"/>
      <c r="V104" s="226"/>
      <c r="X104" s="227"/>
      <c r="Y104" s="227"/>
      <c r="Z104" s="227"/>
      <c r="AA104" s="227"/>
      <c r="AB104" s="227"/>
      <c r="AC104" s="227"/>
      <c r="AD104" s="226"/>
    </row>
    <row r="105" spans="1:34" s="225" customFormat="1" ht="15" customHeight="1">
      <c r="A105" s="223"/>
      <c r="B105" s="223"/>
      <c r="C105" s="223"/>
      <c r="D105" s="223"/>
      <c r="E105" s="223"/>
      <c r="F105" s="223"/>
      <c r="G105" s="223"/>
      <c r="H105" s="223"/>
      <c r="I105" s="223"/>
      <c r="K105" s="229"/>
      <c r="L105" s="228"/>
      <c r="M105" s="228"/>
      <c r="U105" s="226"/>
      <c r="V105" s="226"/>
      <c r="X105" s="227"/>
      <c r="Y105" s="227"/>
      <c r="Z105" s="227"/>
      <c r="AA105" s="227"/>
      <c r="AB105" s="227"/>
      <c r="AC105" s="227"/>
      <c r="AD105" s="226"/>
    </row>
    <row r="106" spans="1:34" s="225" customFormat="1" ht="15" customHeight="1">
      <c r="A106" s="223"/>
      <c r="B106" s="223"/>
      <c r="C106" s="223"/>
      <c r="D106" s="223"/>
      <c r="E106" s="223"/>
      <c r="F106" s="223"/>
      <c r="G106" s="223"/>
      <c r="H106" s="223"/>
      <c r="I106" s="223"/>
      <c r="K106" s="229"/>
      <c r="L106" s="228"/>
      <c r="M106" s="228"/>
      <c r="U106" s="226"/>
      <c r="V106" s="226"/>
      <c r="X106" s="227"/>
      <c r="Y106" s="227"/>
      <c r="Z106" s="227"/>
      <c r="AA106" s="227"/>
      <c r="AB106" s="227"/>
      <c r="AC106" s="227"/>
      <c r="AD106" s="226"/>
    </row>
    <row r="107" spans="1:34">
      <c r="K107" s="224"/>
      <c r="R107" s="225"/>
      <c r="S107" s="225"/>
      <c r="T107" s="225"/>
      <c r="U107" s="226"/>
      <c r="V107" s="226"/>
      <c r="W107" s="225"/>
      <c r="X107" s="227"/>
      <c r="Y107" s="227"/>
      <c r="Z107" s="227"/>
      <c r="AA107" s="227"/>
      <c r="AB107" s="227"/>
      <c r="AC107" s="227"/>
      <c r="AD107" s="226"/>
      <c r="AE107" s="225"/>
      <c r="AF107" s="225"/>
      <c r="AG107" s="225"/>
      <c r="AH107" s="225"/>
    </row>
    <row r="108" spans="1:34">
      <c r="M108" s="224"/>
    </row>
    <row r="109" spans="1:34">
      <c r="M109" s="224"/>
    </row>
    <row r="110" spans="1:34">
      <c r="M110" s="224"/>
    </row>
    <row r="111" spans="1:34">
      <c r="M111" s="224"/>
    </row>
    <row r="112" spans="1:34">
      <c r="M112" s="224"/>
    </row>
    <row r="113" spans="11:11">
      <c r="K113" s="224"/>
    </row>
  </sheetData>
  <sheetProtection password="CE99" sheet="1" objects="1" scenarios="1" formatCells="0" formatColumns="0" formatRows="0"/>
  <mergeCells count="16">
    <mergeCell ref="I56:I58"/>
    <mergeCell ref="A54:I54"/>
    <mergeCell ref="H7:I7"/>
    <mergeCell ref="C7:D7"/>
    <mergeCell ref="A9:I9"/>
    <mergeCell ref="A24:D24"/>
    <mergeCell ref="A26:R26"/>
    <mergeCell ref="A2:I2"/>
    <mergeCell ref="A3:I3"/>
    <mergeCell ref="C5:E5"/>
    <mergeCell ref="G5:I5"/>
    <mergeCell ref="E24:I24"/>
    <mergeCell ref="E11:I11"/>
    <mergeCell ref="B11:B12"/>
    <mergeCell ref="C11:D11"/>
    <mergeCell ref="A21:D21"/>
  </mergeCells>
  <dataValidations count="3">
    <dataValidation type="list" allowBlank="1" showInputMessage="1" showErrorMessage="1" sqref="A31:A49">
      <formula1>$W$35:$W$43</formula1>
    </dataValidation>
    <dataValidation type="list" allowBlank="1" showInputMessage="1" showErrorMessage="1" sqref="C31:C49">
      <formula1>$Z$31:$Z$36</formula1>
    </dataValidation>
    <dataValidation type="list" allowBlank="1" showInputMessage="1" showErrorMessage="1" sqref="B31:B49">
      <formula1>$Y$31:$Y$37</formula1>
    </dataValidation>
  </dataValidations>
  <printOptions horizontalCentered="1"/>
  <pageMargins left="0.25" right="0.25" top="0.5" bottom="0.5" header="0.25" footer="0.25"/>
  <pageSetup scale="52" fitToHeight="0" orientation="landscape" r:id="rId1"/>
  <headerFooter alignWithMargins="0">
    <oddHeader>&amp;C&amp;"Arial,Bold"&amp;12CHFA &amp; DOH CONSOLIDATED APPLICATION</oddHeader>
    <oddFooter>&amp;L&amp;Z&amp;F \ &amp;A&amp;R&amp;P of &amp;N</oddFooter>
  </headerFooter>
  <rowBreaks count="1" manualBreakCount="1">
    <brk id="53" max="19"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Instructions</vt:lpstr>
      <vt:lpstr>Guidance</vt:lpstr>
      <vt:lpstr>Rent Roll-Current</vt:lpstr>
      <vt:lpstr>Rent Roll-Proposed</vt:lpstr>
      <vt:lpstr>Sample Rent Roll</vt:lpstr>
      <vt:lpstr>Rental Income Calc Worksheet</vt:lpstr>
      <vt:lpstr>Sheet1</vt:lpstr>
      <vt:lpstr>Guidance!Print_Area</vt:lpstr>
      <vt:lpstr>Instructions!Print_Area</vt:lpstr>
      <vt:lpstr>'Rent Roll-Current'!Print_Area</vt:lpstr>
      <vt:lpstr>'Rent Roll-Proposed'!Print_Area</vt:lpstr>
      <vt:lpstr>'Rental Income Calc Worksheet'!Print_Area</vt:lpstr>
      <vt:lpstr>'Sample Rent Roll'!Print_Area</vt:lpstr>
      <vt:lpstr>'Rent Roll-Current'!Print_Titles</vt:lpstr>
      <vt:lpstr>'Rent Roll-Proposed'!Print_Titles</vt:lpstr>
      <vt:lpstr>'Rental Income Calc Worksheet'!Print_Titles</vt:lpstr>
      <vt:lpstr>'Sample Rent Roll'!Print_Titles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Olson, Debra</dc:creator>
  <cp:lastModifiedBy>Mertens, Claudette</cp:lastModifiedBy>
  <cp:lastPrinted>2016-02-03T16:43:13Z</cp:lastPrinted>
  <dcterms:created xsi:type="dcterms:W3CDTF">2014-07-23T12:31:13Z</dcterms:created>
  <dcterms:modified xsi:type="dcterms:W3CDTF">2019-02-15T18:49:27Z</dcterms:modified>
</cp:coreProperties>
</file>